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18710\Desktop\"/>
    </mc:Choice>
  </mc:AlternateContent>
  <bookViews>
    <workbookView xWindow="0" yWindow="0" windowWidth="23040" windowHeight="9732" tabRatio="886" firstSheet="1" activeTab="2"/>
  </bookViews>
  <sheets>
    <sheet name="INSTRUCTIONS" sheetId="6" state="hidden" r:id="rId1"/>
    <sheet name="LRD TCJA Trans. Adj" sheetId="8" r:id="rId2"/>
    <sheet name="S&amp;S TCJA Trans. Adj" sheetId="16" r:id="rId3"/>
    <sheet name="SCH P INPUTS" sheetId="3" r:id="rId4"/>
    <sheet name="TCJA - DISCOUNT CALC" sheetId="14" r:id="rId5"/>
    <sheet name="TCJA - LOSS DISCOUNT FACTORS" sheetId="15" r:id="rId6"/>
    <sheet name="2017 DISCOUNT CALC" sheetId="4" r:id="rId7"/>
    <sheet name="2017 LOSS DISCOUNT FACTORS" sheetId="1" r:id="rId8"/>
    <sheet name="2017 SS DISCOUNT FACTORS" sheetId="5" r:id="rId9"/>
  </sheets>
  <definedNames>
    <definedName name="_xlnm._FilterDatabase" localSheetId="7" hidden="1">'2017 LOSS DISCOUNT FACTORS'!$A$16:$S$16</definedName>
    <definedName name="_xlnm._FilterDatabase" localSheetId="8" hidden="1">'2017 SS DISCOUNT FACTORS'!$A$15:$S$15</definedName>
    <definedName name="_xlnm._FilterDatabase" localSheetId="5" hidden="1">'TCJA - LOSS DISCOUNT FACTORS'!$A$15:$M$15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'2017 DISCOUNT CALC'!$A$1:$Z$160</definedName>
    <definedName name="_xlnm.Print_Area" localSheetId="7">'2017 LOSS DISCOUNT FACTORS'!$A$1:$S$42</definedName>
    <definedName name="_xlnm.Print_Area" localSheetId="8">'2017 SS DISCOUNT FACTORS'!$A$1:$S$39</definedName>
    <definedName name="_xlnm.Print_Area" localSheetId="1">'LRD TCJA Trans. Adj'!$A$1:$G$40</definedName>
    <definedName name="_xlnm.Print_Area" localSheetId="2">'S&amp;S TCJA Trans. Adj'!$A$1:$G$36</definedName>
    <definedName name="_xlnm.Print_Area" localSheetId="3">'SCH P INPUTS'!$A$1:$Q$162</definedName>
    <definedName name="_xlnm.Print_Area" localSheetId="5">'TCJA - LOSS DISCOUNT FACTORS'!$A$1:$M$41</definedName>
    <definedName name="_xlnm.Print_Titles" localSheetId="6">'2017 DISCOUNT CALC'!$10:$12</definedName>
    <definedName name="_xlnm.Print_Titles" localSheetId="3">'SCH P INPUTS'!$10:$12</definedName>
    <definedName name="_xlnm.Print_Titles" localSheetId="4">'TCJA - DISCOUNT CALC'!$10:$12</definedName>
  </definedNames>
  <calcPr calcId="162913"/>
</workbook>
</file>

<file path=xl/calcChain.xml><?xml version="1.0" encoding="utf-8"?>
<calcChain xmlns="http://schemas.openxmlformats.org/spreadsheetml/2006/main">
  <c r="M62" i="14" l="1"/>
  <c r="P62" i="14"/>
  <c r="Q62" i="14"/>
  <c r="N62" i="14" s="1"/>
  <c r="O62" i="14" s="1"/>
  <c r="R62" i="14" l="1"/>
  <c r="D18" i="4" l="1"/>
  <c r="M18" i="4"/>
  <c r="V18" i="4"/>
  <c r="D36" i="4"/>
  <c r="M36" i="4"/>
  <c r="V36" i="4"/>
  <c r="D53" i="4"/>
  <c r="M53" i="4"/>
  <c r="V53" i="4"/>
  <c r="D70" i="4"/>
  <c r="M70" i="4"/>
  <c r="V70" i="4"/>
  <c r="D87" i="4"/>
  <c r="M87" i="4"/>
  <c r="V87" i="4"/>
  <c r="D104" i="4"/>
  <c r="M104" i="4"/>
  <c r="V104" i="4"/>
  <c r="D121" i="4"/>
  <c r="M121" i="4"/>
  <c r="V121" i="4"/>
  <c r="D138" i="4"/>
  <c r="M138" i="4"/>
  <c r="V138" i="4"/>
  <c r="A30" i="16"/>
  <c r="A31" i="16" s="1"/>
  <c r="A32" i="16" s="1"/>
  <c r="G18" i="4"/>
  <c r="P18" i="4"/>
  <c r="Y18" i="4"/>
  <c r="G36" i="4"/>
  <c r="P36" i="4"/>
  <c r="Y36" i="4"/>
  <c r="G53" i="4"/>
  <c r="P53" i="4"/>
  <c r="Y53" i="4"/>
  <c r="G70" i="4"/>
  <c r="P70" i="4"/>
  <c r="Y70" i="4"/>
  <c r="G87" i="4"/>
  <c r="P87" i="4"/>
  <c r="Y87" i="4"/>
  <c r="G104" i="4"/>
  <c r="P104" i="4"/>
  <c r="Y104" i="4"/>
  <c r="G121" i="4"/>
  <c r="P121" i="4"/>
  <c r="Y121" i="4"/>
  <c r="G138" i="4"/>
  <c r="P138" i="4"/>
  <c r="Y138" i="4"/>
  <c r="A30" i="8"/>
  <c r="A31" i="8" s="1"/>
  <c r="A32" i="8" s="1"/>
  <c r="A33" i="8" s="1"/>
  <c r="A34" i="8" s="1"/>
  <c r="A35" i="8" s="1"/>
  <c r="A36" i="8" s="1"/>
  <c r="G138" i="14"/>
  <c r="AA87" i="14"/>
  <c r="X87" i="14" s="1"/>
  <c r="G87" i="14"/>
  <c r="D87" i="14" s="1"/>
  <c r="AA70" i="14"/>
  <c r="X70" i="14" s="1"/>
  <c r="G121" i="14"/>
  <c r="D121" i="14" s="1"/>
  <c r="AA104" i="14"/>
  <c r="X104" i="14" s="1"/>
  <c r="Q104" i="14"/>
  <c r="N104" i="14" s="1"/>
  <c r="AA121" i="14"/>
  <c r="Q121" i="14"/>
  <c r="N121" i="14" s="1"/>
  <c r="G104" i="14"/>
  <c r="D104" i="14" s="1"/>
  <c r="AA138" i="14"/>
  <c r="X138" i="14" s="1"/>
  <c r="AA53" i="14"/>
  <c r="G53" i="14"/>
  <c r="D53" i="14" s="1"/>
  <c r="G36" i="14"/>
  <c r="D36" i="14" s="1"/>
  <c r="AA18" i="14"/>
  <c r="D14" i="15"/>
  <c r="E14" i="15" s="1"/>
  <c r="F14" i="15" s="1"/>
  <c r="G14" i="15" s="1"/>
  <c r="H14" i="15" s="1"/>
  <c r="I14" i="15" s="1"/>
  <c r="J14" i="15" s="1"/>
  <c r="K14" i="15" s="1"/>
  <c r="L14" i="15" s="1"/>
  <c r="AA148" i="14"/>
  <c r="X148" i="14" s="1"/>
  <c r="Z148" i="14"/>
  <c r="W148" i="14"/>
  <c r="Q148" i="14"/>
  <c r="N148" i="14" s="1"/>
  <c r="P148" i="14"/>
  <c r="M148" i="14"/>
  <c r="G148" i="14"/>
  <c r="F148" i="14"/>
  <c r="C148" i="14"/>
  <c r="AA147" i="14"/>
  <c r="X147" i="14" s="1"/>
  <c r="Z147" i="14"/>
  <c r="W147" i="14"/>
  <c r="Q147" i="14"/>
  <c r="N147" i="14" s="1"/>
  <c r="P147" i="14"/>
  <c r="M147" i="14"/>
  <c r="G147" i="14"/>
  <c r="D147" i="14" s="1"/>
  <c r="F147" i="14"/>
  <c r="C147" i="14"/>
  <c r="Z138" i="14"/>
  <c r="AB138" i="14" s="1"/>
  <c r="W138" i="14"/>
  <c r="Q138" i="14"/>
  <c r="N138" i="14" s="1"/>
  <c r="P138" i="14"/>
  <c r="M138" i="14"/>
  <c r="F138" i="14"/>
  <c r="C138" i="14"/>
  <c r="AA131" i="14"/>
  <c r="Z131" i="14"/>
  <c r="W131" i="14"/>
  <c r="Q131" i="14"/>
  <c r="N131" i="14" s="1"/>
  <c r="P131" i="14"/>
  <c r="M131" i="14"/>
  <c r="G131" i="14"/>
  <c r="D131" i="14" s="1"/>
  <c r="F131" i="14"/>
  <c r="C131" i="14"/>
  <c r="AA130" i="14"/>
  <c r="X130" i="14" s="1"/>
  <c r="Z130" i="14"/>
  <c r="W130" i="14"/>
  <c r="Q130" i="14"/>
  <c r="N130" i="14" s="1"/>
  <c r="P130" i="14"/>
  <c r="M130" i="14"/>
  <c r="G130" i="14"/>
  <c r="F130" i="14"/>
  <c r="C130" i="14"/>
  <c r="AA129" i="14"/>
  <c r="X129" i="14" s="1"/>
  <c r="Z129" i="14"/>
  <c r="W129" i="14"/>
  <c r="Q129" i="14"/>
  <c r="N129" i="14" s="1"/>
  <c r="P129" i="14"/>
  <c r="M129" i="14"/>
  <c r="AA128" i="14"/>
  <c r="X128" i="14" s="1"/>
  <c r="Z128" i="14"/>
  <c r="W128" i="14"/>
  <c r="Q128" i="14"/>
  <c r="N128" i="14" s="1"/>
  <c r="P128" i="14"/>
  <c r="M128" i="14"/>
  <c r="AA127" i="14"/>
  <c r="X127" i="14" s="1"/>
  <c r="Z127" i="14"/>
  <c r="W127" i="14"/>
  <c r="Q127" i="14"/>
  <c r="N127" i="14" s="1"/>
  <c r="P127" i="14"/>
  <c r="M127" i="14"/>
  <c r="AA126" i="14"/>
  <c r="X126" i="14" s="1"/>
  <c r="Z126" i="14"/>
  <c r="W126" i="14"/>
  <c r="Q126" i="14"/>
  <c r="P126" i="14"/>
  <c r="M126" i="14"/>
  <c r="AA125" i="14"/>
  <c r="Z125" i="14"/>
  <c r="W125" i="14"/>
  <c r="Q125" i="14"/>
  <c r="P125" i="14"/>
  <c r="M125" i="14"/>
  <c r="AA124" i="14"/>
  <c r="Z124" i="14"/>
  <c r="W124" i="14"/>
  <c r="Q124" i="14"/>
  <c r="P124" i="14"/>
  <c r="M124" i="14"/>
  <c r="AA123" i="14"/>
  <c r="Z123" i="14"/>
  <c r="W123" i="14"/>
  <c r="Q123" i="14"/>
  <c r="N123" i="14" s="1"/>
  <c r="P123" i="14"/>
  <c r="M123" i="14"/>
  <c r="AA122" i="14"/>
  <c r="X122" i="14" s="1"/>
  <c r="Z122" i="14"/>
  <c r="W122" i="14"/>
  <c r="Q122" i="14"/>
  <c r="P122" i="14"/>
  <c r="M122" i="14"/>
  <c r="Z121" i="14"/>
  <c r="W121" i="14"/>
  <c r="P121" i="14"/>
  <c r="M121" i="14"/>
  <c r="F121" i="14"/>
  <c r="C121" i="14"/>
  <c r="AA114" i="14"/>
  <c r="X114" i="14" s="1"/>
  <c r="Z114" i="14"/>
  <c r="W114" i="14"/>
  <c r="Q114" i="14"/>
  <c r="N114" i="14" s="1"/>
  <c r="P114" i="14"/>
  <c r="M114" i="14"/>
  <c r="G114" i="14"/>
  <c r="F114" i="14"/>
  <c r="C114" i="14"/>
  <c r="AA113" i="14"/>
  <c r="Z113" i="14"/>
  <c r="W113" i="14"/>
  <c r="Q113" i="14"/>
  <c r="N113" i="14" s="1"/>
  <c r="P113" i="14"/>
  <c r="M113" i="14"/>
  <c r="G113" i="14"/>
  <c r="D113" i="14" s="1"/>
  <c r="F113" i="14"/>
  <c r="C113" i="14"/>
  <c r="Z104" i="14"/>
  <c r="W104" i="14"/>
  <c r="P104" i="14"/>
  <c r="M104" i="14"/>
  <c r="O104" i="14" s="1"/>
  <c r="F104" i="14"/>
  <c r="C104" i="14"/>
  <c r="AA97" i="14"/>
  <c r="Z97" i="14"/>
  <c r="W97" i="14"/>
  <c r="Q97" i="14"/>
  <c r="N97" i="14" s="1"/>
  <c r="P97" i="14"/>
  <c r="M97" i="14"/>
  <c r="G97" i="14"/>
  <c r="F97" i="14"/>
  <c r="C97" i="14"/>
  <c r="AA96" i="14"/>
  <c r="X96" i="14" s="1"/>
  <c r="Z96" i="14"/>
  <c r="W96" i="14"/>
  <c r="Q96" i="14"/>
  <c r="N96" i="14" s="1"/>
  <c r="P96" i="14"/>
  <c r="M96" i="14"/>
  <c r="G96" i="14"/>
  <c r="D96" i="14" s="1"/>
  <c r="F96" i="14"/>
  <c r="C96" i="14"/>
  <c r="Z87" i="14"/>
  <c r="Z98" i="14" s="1"/>
  <c r="W87" i="14"/>
  <c r="Q87" i="14"/>
  <c r="P87" i="14"/>
  <c r="M87" i="14"/>
  <c r="F87" i="14"/>
  <c r="C87" i="14"/>
  <c r="AA80" i="14"/>
  <c r="X80" i="14" s="1"/>
  <c r="Z80" i="14"/>
  <c r="W80" i="14"/>
  <c r="Q80" i="14"/>
  <c r="N80" i="14" s="1"/>
  <c r="P80" i="14"/>
  <c r="M80" i="14"/>
  <c r="G80" i="14"/>
  <c r="D80" i="14" s="1"/>
  <c r="F80" i="14"/>
  <c r="C80" i="14"/>
  <c r="AA79" i="14"/>
  <c r="X79" i="14" s="1"/>
  <c r="Z79" i="14"/>
  <c r="W79" i="14"/>
  <c r="Q79" i="14"/>
  <c r="P79" i="14"/>
  <c r="M79" i="14"/>
  <c r="G79" i="14"/>
  <c r="F79" i="14"/>
  <c r="C79" i="14"/>
  <c r="Q78" i="14"/>
  <c r="P78" i="14"/>
  <c r="M78" i="14"/>
  <c r="G78" i="14"/>
  <c r="D78" i="14" s="1"/>
  <c r="F78" i="14"/>
  <c r="C78" i="14"/>
  <c r="Q77" i="14"/>
  <c r="P77" i="14"/>
  <c r="M77" i="14"/>
  <c r="G77" i="14"/>
  <c r="F77" i="14"/>
  <c r="C77" i="14"/>
  <c r="Q76" i="14"/>
  <c r="P76" i="14"/>
  <c r="M76" i="14"/>
  <c r="G76" i="14"/>
  <c r="D76" i="14" s="1"/>
  <c r="F76" i="14"/>
  <c r="C76" i="14"/>
  <c r="Q75" i="14"/>
  <c r="N75" i="14" s="1"/>
  <c r="P75" i="14"/>
  <c r="M75" i="14"/>
  <c r="G75" i="14"/>
  <c r="D75" i="14" s="1"/>
  <c r="F75" i="14"/>
  <c r="C75" i="14"/>
  <c r="Q74" i="14"/>
  <c r="N74" i="14" s="1"/>
  <c r="P74" i="14"/>
  <c r="M74" i="14"/>
  <c r="G74" i="14"/>
  <c r="D74" i="14" s="1"/>
  <c r="F74" i="14"/>
  <c r="C74" i="14"/>
  <c r="Q73" i="14"/>
  <c r="N73" i="14" s="1"/>
  <c r="P73" i="14"/>
  <c r="M73" i="14"/>
  <c r="G73" i="14"/>
  <c r="D73" i="14" s="1"/>
  <c r="F73" i="14"/>
  <c r="C73" i="14"/>
  <c r="Q72" i="14"/>
  <c r="N72" i="14" s="1"/>
  <c r="P72" i="14"/>
  <c r="M72" i="14"/>
  <c r="G72" i="14"/>
  <c r="D72" i="14" s="1"/>
  <c r="F72" i="14"/>
  <c r="C72" i="14"/>
  <c r="Q71" i="14"/>
  <c r="N71" i="14" s="1"/>
  <c r="P71" i="14"/>
  <c r="M71" i="14"/>
  <c r="G71" i="14"/>
  <c r="D71" i="14" s="1"/>
  <c r="F71" i="14"/>
  <c r="C71" i="14"/>
  <c r="Z70" i="14"/>
  <c r="W70" i="14"/>
  <c r="Q70" i="14"/>
  <c r="N70" i="14" s="1"/>
  <c r="P70" i="14"/>
  <c r="M70" i="14"/>
  <c r="G70" i="14"/>
  <c r="D70" i="14" s="1"/>
  <c r="F70" i="14"/>
  <c r="C70" i="14"/>
  <c r="AA63" i="14"/>
  <c r="Z63" i="14"/>
  <c r="W63" i="14"/>
  <c r="Q63" i="14"/>
  <c r="N63" i="14" s="1"/>
  <c r="P63" i="14"/>
  <c r="M63" i="14"/>
  <c r="G63" i="14"/>
  <c r="F63" i="14"/>
  <c r="C63" i="14"/>
  <c r="AA62" i="14"/>
  <c r="Z62" i="14"/>
  <c r="W62" i="14"/>
  <c r="G62" i="14"/>
  <c r="F62" i="14"/>
  <c r="C62" i="14"/>
  <c r="AA61" i="14"/>
  <c r="X61" i="14" s="1"/>
  <c r="Z61" i="14"/>
  <c r="W61" i="14"/>
  <c r="G61" i="14"/>
  <c r="D61" i="14" s="1"/>
  <c r="F61" i="14"/>
  <c r="C61" i="14"/>
  <c r="AA60" i="14"/>
  <c r="Z60" i="14"/>
  <c r="W60" i="14"/>
  <c r="G60" i="14"/>
  <c r="F60" i="14"/>
  <c r="C60" i="14"/>
  <c r="AA59" i="14"/>
  <c r="X59" i="14" s="1"/>
  <c r="Z59" i="14"/>
  <c r="W59" i="14"/>
  <c r="G59" i="14"/>
  <c r="D59" i="14" s="1"/>
  <c r="F59" i="14"/>
  <c r="C59" i="14"/>
  <c r="AA58" i="14"/>
  <c r="X58" i="14" s="1"/>
  <c r="Z58" i="14"/>
  <c r="W58" i="14"/>
  <c r="G58" i="14"/>
  <c r="D58" i="14" s="1"/>
  <c r="F58" i="14"/>
  <c r="C58" i="14"/>
  <c r="AA57" i="14"/>
  <c r="X57" i="14" s="1"/>
  <c r="Z57" i="14"/>
  <c r="W57" i="14"/>
  <c r="G57" i="14"/>
  <c r="D57" i="14" s="1"/>
  <c r="F57" i="14"/>
  <c r="C57" i="14"/>
  <c r="AA56" i="14"/>
  <c r="X56" i="14" s="1"/>
  <c r="Z56" i="14"/>
  <c r="W56" i="14"/>
  <c r="G56" i="14"/>
  <c r="D56" i="14" s="1"/>
  <c r="F56" i="14"/>
  <c r="C56" i="14"/>
  <c r="AA55" i="14"/>
  <c r="X55" i="14" s="1"/>
  <c r="Z55" i="14"/>
  <c r="W55" i="14"/>
  <c r="G55" i="14"/>
  <c r="D55" i="14" s="1"/>
  <c r="F55" i="14"/>
  <c r="C55" i="14"/>
  <c r="AA54" i="14"/>
  <c r="X54" i="14" s="1"/>
  <c r="Z54" i="14"/>
  <c r="W54" i="14"/>
  <c r="G54" i="14"/>
  <c r="D54" i="14" s="1"/>
  <c r="F54" i="14"/>
  <c r="C54" i="14"/>
  <c r="Z53" i="14"/>
  <c r="W53" i="14"/>
  <c r="Q53" i="14"/>
  <c r="N53" i="14" s="1"/>
  <c r="P53" i="14"/>
  <c r="M53" i="14"/>
  <c r="F53" i="14"/>
  <c r="C53" i="14"/>
  <c r="AA46" i="14"/>
  <c r="Z46" i="14"/>
  <c r="W46" i="14"/>
  <c r="Q46" i="14"/>
  <c r="P46" i="14"/>
  <c r="M46" i="14"/>
  <c r="G46" i="14"/>
  <c r="D46" i="14" s="1"/>
  <c r="F46" i="14"/>
  <c r="C46" i="14"/>
  <c r="AA45" i="14"/>
  <c r="Z45" i="14"/>
  <c r="W45" i="14"/>
  <c r="Q45" i="14"/>
  <c r="P45" i="14"/>
  <c r="M45" i="14"/>
  <c r="G45" i="14"/>
  <c r="D45" i="14" s="1"/>
  <c r="F45" i="14"/>
  <c r="C45" i="14"/>
  <c r="AA44" i="14"/>
  <c r="X44" i="14" s="1"/>
  <c r="Z44" i="14"/>
  <c r="W44" i="14"/>
  <c r="Q44" i="14"/>
  <c r="N44" i="14" s="1"/>
  <c r="P44" i="14"/>
  <c r="M44" i="14"/>
  <c r="G44" i="14"/>
  <c r="D44" i="14" s="1"/>
  <c r="F44" i="14"/>
  <c r="C44" i="14"/>
  <c r="AA43" i="14"/>
  <c r="X43" i="14" s="1"/>
  <c r="Y43" i="14" s="1"/>
  <c r="Z43" i="14"/>
  <c r="W43" i="14"/>
  <c r="Q43" i="14"/>
  <c r="N43" i="14" s="1"/>
  <c r="P43" i="14"/>
  <c r="M43" i="14"/>
  <c r="G43" i="14"/>
  <c r="D43" i="14" s="1"/>
  <c r="F43" i="14"/>
  <c r="C43" i="14"/>
  <c r="AA42" i="14"/>
  <c r="X42" i="14" s="1"/>
  <c r="Z42" i="14"/>
  <c r="W42" i="14"/>
  <c r="Q42" i="14"/>
  <c r="P42" i="14"/>
  <c r="M42" i="14"/>
  <c r="G42" i="14"/>
  <c r="D42" i="14" s="1"/>
  <c r="F42" i="14"/>
  <c r="C42" i="14"/>
  <c r="AA41" i="14"/>
  <c r="X41" i="14" s="1"/>
  <c r="Z41" i="14"/>
  <c r="W41" i="14"/>
  <c r="Q41" i="14"/>
  <c r="N41" i="14" s="1"/>
  <c r="P41" i="14"/>
  <c r="M41" i="14"/>
  <c r="G41" i="14"/>
  <c r="D41" i="14" s="1"/>
  <c r="F41" i="14"/>
  <c r="C41" i="14"/>
  <c r="AA40" i="14"/>
  <c r="X40" i="14" s="1"/>
  <c r="Z40" i="14"/>
  <c r="W40" i="14"/>
  <c r="Q40" i="14"/>
  <c r="P40" i="14"/>
  <c r="M40" i="14"/>
  <c r="G40" i="14"/>
  <c r="F40" i="14"/>
  <c r="C40" i="14"/>
  <c r="AA39" i="14"/>
  <c r="X39" i="14" s="1"/>
  <c r="Z39" i="14"/>
  <c r="W39" i="14"/>
  <c r="Q39" i="14"/>
  <c r="P39" i="14"/>
  <c r="M39" i="14"/>
  <c r="G39" i="14"/>
  <c r="D39" i="14" s="1"/>
  <c r="F39" i="14"/>
  <c r="C39" i="14"/>
  <c r="AA38" i="14"/>
  <c r="X38" i="14" s="1"/>
  <c r="Z38" i="14"/>
  <c r="W38" i="14"/>
  <c r="Q38" i="14"/>
  <c r="N38" i="14" s="1"/>
  <c r="P38" i="14"/>
  <c r="M38" i="14"/>
  <c r="G38" i="14"/>
  <c r="D38" i="14" s="1"/>
  <c r="F38" i="14"/>
  <c r="C38" i="14"/>
  <c r="AA37" i="14"/>
  <c r="X37" i="14" s="1"/>
  <c r="Z37" i="14"/>
  <c r="W37" i="14"/>
  <c r="Q37" i="14"/>
  <c r="P37" i="14"/>
  <c r="M37" i="14"/>
  <c r="G37" i="14"/>
  <c r="D37" i="14" s="1"/>
  <c r="E37" i="14" s="1"/>
  <c r="F37" i="14"/>
  <c r="C37" i="14"/>
  <c r="B37" i="14"/>
  <c r="B54" i="14" s="1"/>
  <c r="AA36" i="14"/>
  <c r="X36" i="14" s="1"/>
  <c r="Z36" i="14"/>
  <c r="W36" i="14"/>
  <c r="Q36" i="14"/>
  <c r="P36" i="14"/>
  <c r="M36" i="14"/>
  <c r="F36" i="14"/>
  <c r="C36" i="14"/>
  <c r="AA28" i="14"/>
  <c r="X28" i="14" s="1"/>
  <c r="Z28" i="14"/>
  <c r="W28" i="14"/>
  <c r="Q28" i="14"/>
  <c r="N28" i="14" s="1"/>
  <c r="P28" i="14"/>
  <c r="M28" i="14"/>
  <c r="G28" i="14"/>
  <c r="D28" i="14" s="1"/>
  <c r="F28" i="14"/>
  <c r="C28" i="14"/>
  <c r="AA27" i="14"/>
  <c r="X27" i="14" s="1"/>
  <c r="Z27" i="14"/>
  <c r="W27" i="14"/>
  <c r="Q27" i="14"/>
  <c r="N27" i="14" s="1"/>
  <c r="P27" i="14"/>
  <c r="M27" i="14"/>
  <c r="G27" i="14"/>
  <c r="D27" i="14" s="1"/>
  <c r="F27" i="14"/>
  <c r="C27" i="14"/>
  <c r="AA26" i="14"/>
  <c r="X26" i="14" s="1"/>
  <c r="Z26" i="14"/>
  <c r="W26" i="14"/>
  <c r="Q26" i="14"/>
  <c r="N26" i="14" s="1"/>
  <c r="P26" i="14"/>
  <c r="M26" i="14"/>
  <c r="G26" i="14"/>
  <c r="D26" i="14" s="1"/>
  <c r="E26" i="14" s="1"/>
  <c r="F26" i="14"/>
  <c r="C26" i="14"/>
  <c r="AA25" i="14"/>
  <c r="X25" i="14" s="1"/>
  <c r="Z25" i="14"/>
  <c r="W25" i="14"/>
  <c r="Q25" i="14"/>
  <c r="N25" i="14" s="1"/>
  <c r="P25" i="14"/>
  <c r="M25" i="14"/>
  <c r="G25" i="14"/>
  <c r="D25" i="14" s="1"/>
  <c r="F25" i="14"/>
  <c r="C25" i="14"/>
  <c r="AA24" i="14"/>
  <c r="X24" i="14" s="1"/>
  <c r="Z24" i="14"/>
  <c r="W24" i="14"/>
  <c r="Q24" i="14"/>
  <c r="N24" i="14" s="1"/>
  <c r="P24" i="14"/>
  <c r="M24" i="14"/>
  <c r="G24" i="14"/>
  <c r="D24" i="14" s="1"/>
  <c r="F24" i="14"/>
  <c r="C24" i="14"/>
  <c r="AA23" i="14"/>
  <c r="X23" i="14" s="1"/>
  <c r="Z23" i="14"/>
  <c r="W23" i="14"/>
  <c r="Q23" i="14"/>
  <c r="P23" i="14"/>
  <c r="M23" i="14"/>
  <c r="G23" i="14"/>
  <c r="D23" i="14" s="1"/>
  <c r="F23" i="14"/>
  <c r="C23" i="14"/>
  <c r="AA22" i="14"/>
  <c r="X22" i="14" s="1"/>
  <c r="Z22" i="14"/>
  <c r="W22" i="14"/>
  <c r="Q22" i="14"/>
  <c r="N22" i="14" s="1"/>
  <c r="P22" i="14"/>
  <c r="M22" i="14"/>
  <c r="G22" i="14"/>
  <c r="D22" i="14" s="1"/>
  <c r="E22" i="14" s="1"/>
  <c r="F22" i="14"/>
  <c r="C22" i="14"/>
  <c r="AA21" i="14"/>
  <c r="X21" i="14" s="1"/>
  <c r="Z21" i="14"/>
  <c r="W21" i="14"/>
  <c r="Q21" i="14"/>
  <c r="N21" i="14" s="1"/>
  <c r="P21" i="14"/>
  <c r="M21" i="14"/>
  <c r="G21" i="14"/>
  <c r="D21" i="14" s="1"/>
  <c r="F21" i="14"/>
  <c r="C21" i="14"/>
  <c r="AA20" i="14"/>
  <c r="X20" i="14" s="1"/>
  <c r="Y20" i="14" s="1"/>
  <c r="Z20" i="14"/>
  <c r="W20" i="14"/>
  <c r="Q20" i="14"/>
  <c r="N20" i="14" s="1"/>
  <c r="P20" i="14"/>
  <c r="M20" i="14"/>
  <c r="G20" i="14"/>
  <c r="D20" i="14" s="1"/>
  <c r="F20" i="14"/>
  <c r="C20" i="14"/>
  <c r="B20" i="14"/>
  <c r="B21" i="14" s="1"/>
  <c r="B22" i="14" s="1"/>
  <c r="B40" i="14" s="1"/>
  <c r="AA19" i="14"/>
  <c r="X19" i="14" s="1"/>
  <c r="Z19" i="14"/>
  <c r="W19" i="14"/>
  <c r="Q19" i="14"/>
  <c r="N19" i="14" s="1"/>
  <c r="P19" i="14"/>
  <c r="M19" i="14"/>
  <c r="L19" i="14"/>
  <c r="V19" i="14" s="1"/>
  <c r="G19" i="14"/>
  <c r="D19" i="14" s="1"/>
  <c r="F19" i="14"/>
  <c r="C19" i="14"/>
  <c r="Z18" i="14"/>
  <c r="W18" i="14"/>
  <c r="Q18" i="14"/>
  <c r="N18" i="14" s="1"/>
  <c r="P18" i="14"/>
  <c r="M18" i="14"/>
  <c r="G18" i="14"/>
  <c r="D18" i="14" s="1"/>
  <c r="F18" i="14"/>
  <c r="C18" i="14"/>
  <c r="B18" i="14"/>
  <c r="L18" i="14" s="1"/>
  <c r="E11" i="14"/>
  <c r="L37" i="14"/>
  <c r="V37" i="14" s="1"/>
  <c r="B20" i="4"/>
  <c r="B21" i="4" s="1"/>
  <c r="K21" i="4" s="1"/>
  <c r="T21" i="4" s="1"/>
  <c r="B27" i="3"/>
  <c r="L25" i="4"/>
  <c r="Y148" i="4"/>
  <c r="V148" i="4"/>
  <c r="X148" i="4"/>
  <c r="U148" i="4"/>
  <c r="X147" i="4"/>
  <c r="U147" i="4"/>
  <c r="X138" i="4"/>
  <c r="U138" i="4"/>
  <c r="V147" i="4"/>
  <c r="Y147" i="4"/>
  <c r="Y123" i="4"/>
  <c r="Y124" i="4"/>
  <c r="Y129" i="4"/>
  <c r="P123" i="4"/>
  <c r="P124" i="4"/>
  <c r="P129" i="4"/>
  <c r="D125" i="4"/>
  <c r="G123" i="4"/>
  <c r="G124" i="4"/>
  <c r="V108" i="4"/>
  <c r="Y106" i="4"/>
  <c r="Y107" i="4"/>
  <c r="P106" i="4"/>
  <c r="P107" i="4"/>
  <c r="P72" i="4"/>
  <c r="P73" i="4"/>
  <c r="P78" i="4"/>
  <c r="G72" i="4"/>
  <c r="G73" i="4"/>
  <c r="G78" i="4"/>
  <c r="Y55" i="4"/>
  <c r="Y56" i="4"/>
  <c r="Y38" i="4"/>
  <c r="Y39" i="4"/>
  <c r="P38" i="4"/>
  <c r="P39" i="4"/>
  <c r="G38" i="4"/>
  <c r="G39" i="4"/>
  <c r="P20" i="4"/>
  <c r="P21" i="4"/>
  <c r="G20" i="4"/>
  <c r="G21" i="4"/>
  <c r="D15" i="1"/>
  <c r="E15" i="1" s="1"/>
  <c r="F15" i="1" s="1"/>
  <c r="G15" i="1" s="1"/>
  <c r="H15" i="1" s="1"/>
  <c r="I15" i="1" s="1"/>
  <c r="J15" i="1" s="1"/>
  <c r="K15" i="1" s="1"/>
  <c r="L15" i="1" s="1"/>
  <c r="B18" i="4"/>
  <c r="T87" i="4" s="1"/>
  <c r="E11" i="4"/>
  <c r="N146" i="3"/>
  <c r="N145" i="3"/>
  <c r="H146" i="3"/>
  <c r="H147" i="3"/>
  <c r="H145" i="3"/>
  <c r="B146" i="3"/>
  <c r="B145" i="3"/>
  <c r="N129" i="3"/>
  <c r="N128" i="3"/>
  <c r="H129" i="3"/>
  <c r="H128" i="3"/>
  <c r="B129" i="3"/>
  <c r="B130" i="3"/>
  <c r="B128" i="3"/>
  <c r="N112" i="3"/>
  <c r="N111" i="3"/>
  <c r="H112" i="3"/>
  <c r="H111" i="3"/>
  <c r="B112" i="3"/>
  <c r="B111" i="3"/>
  <c r="N95" i="3"/>
  <c r="N94" i="3"/>
  <c r="H95" i="3"/>
  <c r="H96" i="3"/>
  <c r="H94" i="3"/>
  <c r="B95" i="3"/>
  <c r="B94" i="3"/>
  <c r="N78" i="3"/>
  <c r="N77" i="3"/>
  <c r="H78" i="3"/>
  <c r="H79" i="3"/>
  <c r="H77" i="3"/>
  <c r="B78" i="3"/>
  <c r="B79" i="3"/>
  <c r="B77" i="3"/>
  <c r="N61" i="3"/>
  <c r="N60" i="3"/>
  <c r="H61" i="3"/>
  <c r="H62" i="3"/>
  <c r="H60" i="3"/>
  <c r="B61" i="3"/>
  <c r="B62" i="3"/>
  <c r="B60" i="3"/>
  <c r="N44" i="3"/>
  <c r="N43" i="3"/>
  <c r="H44" i="3"/>
  <c r="H43" i="3"/>
  <c r="B44" i="3"/>
  <c r="B45" i="3"/>
  <c r="B43" i="3"/>
  <c r="N26" i="3"/>
  <c r="N25" i="3"/>
  <c r="H26" i="3"/>
  <c r="H27" i="3"/>
  <c r="H25" i="3"/>
  <c r="Q156" i="3"/>
  <c r="P156" i="3"/>
  <c r="O156" i="3"/>
  <c r="K156" i="3"/>
  <c r="J156" i="3"/>
  <c r="I156" i="3"/>
  <c r="E156" i="3"/>
  <c r="D156" i="3"/>
  <c r="C156" i="3"/>
  <c r="Q139" i="3"/>
  <c r="P139" i="3"/>
  <c r="O139" i="3"/>
  <c r="K139" i="3"/>
  <c r="J139" i="3"/>
  <c r="I139" i="3"/>
  <c r="E139" i="3"/>
  <c r="D139" i="3"/>
  <c r="C139" i="3"/>
  <c r="Q122" i="3"/>
  <c r="P122" i="3"/>
  <c r="O122" i="3"/>
  <c r="K122" i="3"/>
  <c r="J122" i="3"/>
  <c r="I122" i="3"/>
  <c r="E122" i="3"/>
  <c r="D122" i="3"/>
  <c r="C122" i="3"/>
  <c r="Q105" i="3"/>
  <c r="P105" i="3"/>
  <c r="O105" i="3"/>
  <c r="K105" i="3"/>
  <c r="J105" i="3"/>
  <c r="I105" i="3"/>
  <c r="E105" i="3"/>
  <c r="D105" i="3"/>
  <c r="C105" i="3"/>
  <c r="Q88" i="3"/>
  <c r="P88" i="3"/>
  <c r="O88" i="3"/>
  <c r="K88" i="3"/>
  <c r="J88" i="3"/>
  <c r="I88" i="3"/>
  <c r="E88" i="3"/>
  <c r="D88" i="3"/>
  <c r="C88" i="3"/>
  <c r="Q71" i="3"/>
  <c r="P71" i="3"/>
  <c r="O71" i="3"/>
  <c r="K71" i="3"/>
  <c r="J71" i="3"/>
  <c r="I71" i="3"/>
  <c r="E71" i="3"/>
  <c r="D71" i="3"/>
  <c r="C71" i="3"/>
  <c r="Q54" i="3"/>
  <c r="P54" i="3"/>
  <c r="O54" i="3"/>
  <c r="K54" i="3"/>
  <c r="J54" i="3"/>
  <c r="I54" i="3"/>
  <c r="E54" i="3"/>
  <c r="D54" i="3"/>
  <c r="C54" i="3"/>
  <c r="Q36" i="3"/>
  <c r="P36" i="3"/>
  <c r="O36" i="3"/>
  <c r="K36" i="3"/>
  <c r="J36" i="3"/>
  <c r="I36" i="3"/>
  <c r="E36" i="3"/>
  <c r="D36" i="3"/>
  <c r="C36" i="3"/>
  <c r="O63" i="4"/>
  <c r="O62" i="4"/>
  <c r="O53" i="4"/>
  <c r="L63" i="4"/>
  <c r="L62" i="4"/>
  <c r="L53" i="4"/>
  <c r="G74" i="4"/>
  <c r="M62" i="4"/>
  <c r="M63" i="4"/>
  <c r="P62" i="4"/>
  <c r="P63" i="4"/>
  <c r="D58" i="4"/>
  <c r="D63" i="4"/>
  <c r="J19" i="3"/>
  <c r="D19" i="3"/>
  <c r="O148" i="4"/>
  <c r="O147" i="4"/>
  <c r="L148" i="4"/>
  <c r="L147" i="4"/>
  <c r="O138" i="4"/>
  <c r="L138" i="4"/>
  <c r="F148" i="4"/>
  <c r="F147" i="4"/>
  <c r="F138" i="4"/>
  <c r="C148" i="4"/>
  <c r="C147" i="4"/>
  <c r="C138" i="4"/>
  <c r="X123" i="4"/>
  <c r="X124" i="4"/>
  <c r="X125" i="4"/>
  <c r="X126" i="4"/>
  <c r="X127" i="4"/>
  <c r="X128" i="4"/>
  <c r="X129" i="4"/>
  <c r="Z129" i="4" s="1"/>
  <c r="X130" i="4"/>
  <c r="X131" i="4"/>
  <c r="X122" i="4"/>
  <c r="X121" i="4"/>
  <c r="Z121" i="4" s="1"/>
  <c r="U123" i="4"/>
  <c r="U124" i="4"/>
  <c r="U125" i="4"/>
  <c r="U126" i="4"/>
  <c r="U127" i="4"/>
  <c r="U128" i="4"/>
  <c r="U129" i="4"/>
  <c r="U130" i="4"/>
  <c r="U131" i="4"/>
  <c r="U122" i="4"/>
  <c r="U121" i="4"/>
  <c r="O123" i="4"/>
  <c r="O124" i="4"/>
  <c r="Q124" i="4" s="1"/>
  <c r="O125" i="4"/>
  <c r="O126" i="4"/>
  <c r="O127" i="4"/>
  <c r="O128" i="4"/>
  <c r="O129" i="4"/>
  <c r="O130" i="4"/>
  <c r="O131" i="4"/>
  <c r="O122" i="4"/>
  <c r="O121" i="4"/>
  <c r="L123" i="4"/>
  <c r="L124" i="4"/>
  <c r="L125" i="4"/>
  <c r="L126" i="4"/>
  <c r="L127" i="4"/>
  <c r="L128" i="4"/>
  <c r="L129" i="4"/>
  <c r="L130" i="4"/>
  <c r="L131" i="4"/>
  <c r="L122" i="4"/>
  <c r="L121" i="4"/>
  <c r="F123" i="4"/>
  <c r="F124" i="4"/>
  <c r="F125" i="4"/>
  <c r="F126" i="4"/>
  <c r="F127" i="4"/>
  <c r="F128" i="4"/>
  <c r="F129" i="4"/>
  <c r="F130" i="4"/>
  <c r="F131" i="4"/>
  <c r="F122" i="4"/>
  <c r="F121" i="4"/>
  <c r="C123" i="4"/>
  <c r="C124" i="4"/>
  <c r="C125" i="4"/>
  <c r="C126" i="4"/>
  <c r="C127" i="4"/>
  <c r="C128" i="4"/>
  <c r="C129" i="4"/>
  <c r="C130" i="4"/>
  <c r="C131" i="4"/>
  <c r="C122" i="4"/>
  <c r="C121" i="4"/>
  <c r="X106" i="4"/>
  <c r="Z106" i="4" s="1"/>
  <c r="X107" i="4"/>
  <c r="Z107" i="4" s="1"/>
  <c r="X108" i="4"/>
  <c r="X109" i="4"/>
  <c r="X110" i="4"/>
  <c r="X111" i="4"/>
  <c r="X112" i="4"/>
  <c r="X113" i="4"/>
  <c r="X114" i="4"/>
  <c r="X105" i="4"/>
  <c r="X104" i="4"/>
  <c r="U106" i="4"/>
  <c r="U107" i="4"/>
  <c r="U108" i="4"/>
  <c r="U109" i="4"/>
  <c r="U110" i="4"/>
  <c r="U111" i="4"/>
  <c r="U112" i="4"/>
  <c r="U113" i="4"/>
  <c r="U114" i="4"/>
  <c r="U105" i="4"/>
  <c r="U104" i="4"/>
  <c r="O106" i="4"/>
  <c r="O107" i="4"/>
  <c r="Q107" i="4" s="1"/>
  <c r="O108" i="4"/>
  <c r="O109" i="4"/>
  <c r="O110" i="4"/>
  <c r="O111" i="4"/>
  <c r="O112" i="4"/>
  <c r="O113" i="4"/>
  <c r="O114" i="4"/>
  <c r="O105" i="4"/>
  <c r="O104" i="4"/>
  <c r="Q104" i="4" s="1"/>
  <c r="L106" i="4"/>
  <c r="L107" i="4"/>
  <c r="L108" i="4"/>
  <c r="L109" i="4"/>
  <c r="L110" i="4"/>
  <c r="L111" i="4"/>
  <c r="L112" i="4"/>
  <c r="L113" i="4"/>
  <c r="L114" i="4"/>
  <c r="L105" i="4"/>
  <c r="L104" i="4"/>
  <c r="F106" i="4"/>
  <c r="F107" i="4"/>
  <c r="F108" i="4"/>
  <c r="F109" i="4"/>
  <c r="F110" i="4"/>
  <c r="F111" i="4"/>
  <c r="F112" i="4"/>
  <c r="F113" i="4"/>
  <c r="F114" i="4"/>
  <c r="F105" i="4"/>
  <c r="F104" i="4"/>
  <c r="C106" i="4"/>
  <c r="C107" i="4"/>
  <c r="C108" i="4"/>
  <c r="C109" i="4"/>
  <c r="C110" i="4"/>
  <c r="C111" i="4"/>
  <c r="C112" i="4"/>
  <c r="C113" i="4"/>
  <c r="C114" i="4"/>
  <c r="C105" i="4"/>
  <c r="C104" i="4"/>
  <c r="X97" i="4"/>
  <c r="X96" i="4"/>
  <c r="X87" i="4"/>
  <c r="U97" i="4"/>
  <c r="U96" i="4"/>
  <c r="U87" i="4"/>
  <c r="O97" i="4"/>
  <c r="O96" i="4"/>
  <c r="O87" i="4"/>
  <c r="L97" i="4"/>
  <c r="L96" i="4"/>
  <c r="L87" i="4"/>
  <c r="F97" i="4"/>
  <c r="F96" i="4"/>
  <c r="F87" i="4"/>
  <c r="C97" i="4"/>
  <c r="C96" i="4"/>
  <c r="C87" i="4"/>
  <c r="X80" i="4"/>
  <c r="Z80" i="4" s="1"/>
  <c r="X79" i="4"/>
  <c r="U80" i="4"/>
  <c r="U79" i="4"/>
  <c r="X70" i="4"/>
  <c r="U70" i="4"/>
  <c r="O72" i="4"/>
  <c r="O73" i="4"/>
  <c r="O74" i="4"/>
  <c r="O75" i="4"/>
  <c r="O76" i="4"/>
  <c r="O77" i="4"/>
  <c r="O78" i="4"/>
  <c r="O79" i="4"/>
  <c r="O80" i="4"/>
  <c r="O71" i="4"/>
  <c r="O70" i="4"/>
  <c r="L72" i="4"/>
  <c r="L73" i="4"/>
  <c r="L74" i="4"/>
  <c r="L75" i="4"/>
  <c r="L76" i="4"/>
  <c r="L77" i="4"/>
  <c r="L78" i="4"/>
  <c r="L79" i="4"/>
  <c r="L80" i="4"/>
  <c r="L71" i="4"/>
  <c r="L70" i="4"/>
  <c r="F72" i="4"/>
  <c r="H72" i="4" s="1"/>
  <c r="F73" i="4"/>
  <c r="F74" i="4"/>
  <c r="F75" i="4"/>
  <c r="F76" i="4"/>
  <c r="H76" i="4" s="1"/>
  <c r="F77" i="4"/>
  <c r="F78" i="4"/>
  <c r="F79" i="4"/>
  <c r="F80" i="4"/>
  <c r="F71" i="4"/>
  <c r="F70" i="4"/>
  <c r="C72" i="4"/>
  <c r="C73" i="4"/>
  <c r="C74" i="4"/>
  <c r="C75" i="4"/>
  <c r="C76" i="4"/>
  <c r="C77" i="4"/>
  <c r="C78" i="4"/>
  <c r="C79" i="4"/>
  <c r="C80" i="4"/>
  <c r="C71" i="4"/>
  <c r="C70" i="4"/>
  <c r="X55" i="4"/>
  <c r="Z55" i="4" s="1"/>
  <c r="X56" i="4"/>
  <c r="X57" i="4"/>
  <c r="X58" i="4"/>
  <c r="X59" i="4"/>
  <c r="X60" i="4"/>
  <c r="X61" i="4"/>
  <c r="X62" i="4"/>
  <c r="X63" i="4"/>
  <c r="X54" i="4"/>
  <c r="X53" i="4"/>
  <c r="Z53" i="4" s="1"/>
  <c r="U55" i="4"/>
  <c r="U56" i="4"/>
  <c r="U57" i="4"/>
  <c r="U58" i="4"/>
  <c r="U59" i="4"/>
  <c r="U60" i="4"/>
  <c r="U61" i="4"/>
  <c r="U62" i="4"/>
  <c r="U63" i="4"/>
  <c r="U54" i="4"/>
  <c r="U53" i="4"/>
  <c r="F55" i="4"/>
  <c r="F56" i="4"/>
  <c r="F57" i="4"/>
  <c r="F58" i="4"/>
  <c r="F59" i="4"/>
  <c r="F60" i="4"/>
  <c r="F61" i="4"/>
  <c r="F62" i="4"/>
  <c r="F63" i="4"/>
  <c r="F54" i="4"/>
  <c r="F53" i="4"/>
  <c r="C55" i="4"/>
  <c r="C56" i="4"/>
  <c r="C57" i="4"/>
  <c r="C58" i="4"/>
  <c r="C59" i="4"/>
  <c r="C60" i="4"/>
  <c r="C61" i="4"/>
  <c r="C62" i="4"/>
  <c r="C63" i="4"/>
  <c r="C54" i="4"/>
  <c r="C53" i="4"/>
  <c r="X38" i="4"/>
  <c r="X39" i="4"/>
  <c r="X40" i="4"/>
  <c r="X41" i="4"/>
  <c r="X42" i="4"/>
  <c r="X43" i="4"/>
  <c r="X44" i="4"/>
  <c r="X45" i="4"/>
  <c r="X46" i="4"/>
  <c r="X37" i="4"/>
  <c r="X36" i="4"/>
  <c r="Z36" i="4" s="1"/>
  <c r="U38" i="4"/>
  <c r="U39" i="4"/>
  <c r="U40" i="4"/>
  <c r="U41" i="4"/>
  <c r="U42" i="4"/>
  <c r="U43" i="4"/>
  <c r="U44" i="4"/>
  <c r="U45" i="4"/>
  <c r="U46" i="4"/>
  <c r="U37" i="4"/>
  <c r="U36" i="4"/>
  <c r="O38" i="4"/>
  <c r="Q38" i="4" s="1"/>
  <c r="O39" i="4"/>
  <c r="O40" i="4"/>
  <c r="O41" i="4"/>
  <c r="O42" i="4"/>
  <c r="O43" i="4"/>
  <c r="O44" i="4"/>
  <c r="O45" i="4"/>
  <c r="O46" i="4"/>
  <c r="O37" i="4"/>
  <c r="O36" i="4"/>
  <c r="L38" i="4"/>
  <c r="L39" i="4"/>
  <c r="L40" i="4"/>
  <c r="L41" i="4"/>
  <c r="L42" i="4"/>
  <c r="L43" i="4"/>
  <c r="L44" i="4"/>
  <c r="L45" i="4"/>
  <c r="L46" i="4"/>
  <c r="L37" i="4"/>
  <c r="L36" i="4"/>
  <c r="F38" i="4"/>
  <c r="F39" i="4"/>
  <c r="F40" i="4"/>
  <c r="F41" i="4"/>
  <c r="F42" i="4"/>
  <c r="F43" i="4"/>
  <c r="F44" i="4"/>
  <c r="F45" i="4"/>
  <c r="F46" i="4"/>
  <c r="F37" i="4"/>
  <c r="F36" i="4"/>
  <c r="C38" i="4"/>
  <c r="C39" i="4"/>
  <c r="C40" i="4"/>
  <c r="C41" i="4"/>
  <c r="C42" i="4"/>
  <c r="C43" i="4"/>
  <c r="C44" i="4"/>
  <c r="C45" i="4"/>
  <c r="C46" i="4"/>
  <c r="C37" i="4"/>
  <c r="C36" i="4"/>
  <c r="X20" i="4"/>
  <c r="X21" i="4"/>
  <c r="X22" i="4"/>
  <c r="X23" i="4"/>
  <c r="X24" i="4"/>
  <c r="X25" i="4"/>
  <c r="X26" i="4"/>
  <c r="X27" i="4"/>
  <c r="X28" i="4"/>
  <c r="X19" i="4"/>
  <c r="X18" i="4"/>
  <c r="U20" i="4"/>
  <c r="U21" i="4"/>
  <c r="U22" i="4"/>
  <c r="U23" i="4"/>
  <c r="U24" i="4"/>
  <c r="U25" i="4"/>
  <c r="U26" i="4"/>
  <c r="U27" i="4"/>
  <c r="U28" i="4"/>
  <c r="U19" i="4"/>
  <c r="U18" i="4"/>
  <c r="O20" i="4"/>
  <c r="O21" i="4"/>
  <c r="Q21" i="4" s="1"/>
  <c r="O22" i="4"/>
  <c r="O23" i="4"/>
  <c r="O24" i="4"/>
  <c r="O25" i="4"/>
  <c r="O26" i="4"/>
  <c r="O27" i="4"/>
  <c r="O28" i="4"/>
  <c r="O19" i="4"/>
  <c r="O18" i="4"/>
  <c r="Q18" i="4" s="1"/>
  <c r="L20" i="4"/>
  <c r="L21" i="4"/>
  <c r="L22" i="4"/>
  <c r="L23" i="4"/>
  <c r="L24" i="4"/>
  <c r="L26" i="4"/>
  <c r="L27" i="4"/>
  <c r="L28" i="4"/>
  <c r="L19" i="4"/>
  <c r="L18" i="4"/>
  <c r="F20" i="4"/>
  <c r="F21" i="4"/>
  <c r="F22" i="4"/>
  <c r="F23" i="4"/>
  <c r="F24" i="4"/>
  <c r="F25" i="4"/>
  <c r="F26" i="4"/>
  <c r="F27" i="4"/>
  <c r="F28" i="4"/>
  <c r="F19" i="4"/>
  <c r="F18" i="4"/>
  <c r="C20" i="4"/>
  <c r="C21" i="4"/>
  <c r="C22" i="4"/>
  <c r="C23" i="4"/>
  <c r="C24" i="4"/>
  <c r="C25" i="4"/>
  <c r="C26" i="4"/>
  <c r="C27" i="4"/>
  <c r="C28" i="4"/>
  <c r="C19" i="4"/>
  <c r="C18" i="4"/>
  <c r="M148" i="4"/>
  <c r="M147" i="4"/>
  <c r="D148" i="4"/>
  <c r="E148" i="4" s="1"/>
  <c r="D147" i="4"/>
  <c r="E147" i="4" s="1"/>
  <c r="V131" i="4"/>
  <c r="V130" i="4"/>
  <c r="V129" i="4"/>
  <c r="W129" i="4" s="1"/>
  <c r="V128" i="4"/>
  <c r="V127" i="4"/>
  <c r="V126" i="4"/>
  <c r="V125" i="4"/>
  <c r="W125" i="4" s="1"/>
  <c r="V124" i="4"/>
  <c r="V123" i="4"/>
  <c r="V122" i="4"/>
  <c r="M131" i="4"/>
  <c r="M130" i="4"/>
  <c r="M129" i="4"/>
  <c r="M128" i="4"/>
  <c r="M127" i="4"/>
  <c r="N127" i="4" s="1"/>
  <c r="M126" i="4"/>
  <c r="M125" i="4"/>
  <c r="N125" i="4" s="1"/>
  <c r="M124" i="4"/>
  <c r="M123" i="4"/>
  <c r="N123" i="4" s="1"/>
  <c r="M122" i="4"/>
  <c r="N122" i="4" s="1"/>
  <c r="D131" i="4"/>
  <c r="D130" i="4"/>
  <c r="D129" i="4"/>
  <c r="E129" i="4" s="1"/>
  <c r="D128" i="4"/>
  <c r="D127" i="4"/>
  <c r="D126" i="4"/>
  <c r="D124" i="4"/>
  <c r="D123" i="4"/>
  <c r="D122" i="4"/>
  <c r="V114" i="4"/>
  <c r="V113" i="4"/>
  <c r="V112" i="4"/>
  <c r="V111" i="4"/>
  <c r="V110" i="4"/>
  <c r="V109" i="4"/>
  <c r="V107" i="4"/>
  <c r="W107" i="4" s="1"/>
  <c r="V106" i="4"/>
  <c r="V105" i="4"/>
  <c r="M114" i="4"/>
  <c r="M113" i="4"/>
  <c r="N113" i="4" s="1"/>
  <c r="M112" i="4"/>
  <c r="M111" i="4"/>
  <c r="M110" i="4"/>
  <c r="M109" i="4"/>
  <c r="M108" i="4"/>
  <c r="M107" i="4"/>
  <c r="M106" i="4"/>
  <c r="M105" i="4"/>
  <c r="D114" i="4"/>
  <c r="D113" i="4"/>
  <c r="D112" i="4"/>
  <c r="D111" i="4"/>
  <c r="E111" i="4" s="1"/>
  <c r="D110" i="4"/>
  <c r="D109" i="4"/>
  <c r="D108" i="4"/>
  <c r="D107" i="4"/>
  <c r="D106" i="4"/>
  <c r="D105" i="4"/>
  <c r="V97" i="4"/>
  <c r="V96" i="4"/>
  <c r="M97" i="4"/>
  <c r="M96" i="4"/>
  <c r="D97" i="4"/>
  <c r="D96" i="4"/>
  <c r="V80" i="4"/>
  <c r="V79" i="4"/>
  <c r="M80" i="4"/>
  <c r="M79" i="4"/>
  <c r="M78" i="4"/>
  <c r="M77" i="4"/>
  <c r="M76" i="4"/>
  <c r="M75" i="4"/>
  <c r="M74" i="4"/>
  <c r="M73" i="4"/>
  <c r="M72" i="4"/>
  <c r="M71" i="4"/>
  <c r="D80" i="4"/>
  <c r="D79" i="4"/>
  <c r="D78" i="4"/>
  <c r="D77" i="4"/>
  <c r="D76" i="4"/>
  <c r="D75" i="4"/>
  <c r="D74" i="4"/>
  <c r="D73" i="4"/>
  <c r="D72" i="4"/>
  <c r="D71" i="4"/>
  <c r="V63" i="4"/>
  <c r="V62" i="4"/>
  <c r="V61" i="4"/>
  <c r="V60" i="4"/>
  <c r="V59" i="4"/>
  <c r="V58" i="4"/>
  <c r="V57" i="4"/>
  <c r="V56" i="4"/>
  <c r="V55" i="4"/>
  <c r="V54" i="4"/>
  <c r="D62" i="4"/>
  <c r="D61" i="4"/>
  <c r="D60" i="4"/>
  <c r="D59" i="4"/>
  <c r="D57" i="4"/>
  <c r="D56" i="4"/>
  <c r="D55" i="4"/>
  <c r="D54" i="4"/>
  <c r="V46" i="4"/>
  <c r="V45" i="4"/>
  <c r="V44" i="4"/>
  <c r="V43" i="4"/>
  <c r="W43" i="4" s="1"/>
  <c r="V42" i="4"/>
  <c r="V41" i="4"/>
  <c r="V40" i="4"/>
  <c r="V39" i="4"/>
  <c r="V38" i="4"/>
  <c r="V37" i="4"/>
  <c r="M46" i="4"/>
  <c r="M45" i="4"/>
  <c r="M44" i="4"/>
  <c r="M43" i="4"/>
  <c r="M42" i="4"/>
  <c r="M41" i="4"/>
  <c r="M40" i="4"/>
  <c r="M39" i="4"/>
  <c r="M38" i="4"/>
  <c r="M37" i="4"/>
  <c r="D46" i="4"/>
  <c r="D45" i="4"/>
  <c r="D44" i="4"/>
  <c r="D43" i="4"/>
  <c r="D42" i="4"/>
  <c r="D41" i="4"/>
  <c r="D40" i="4"/>
  <c r="D39" i="4"/>
  <c r="D38" i="4"/>
  <c r="D37" i="4"/>
  <c r="V28" i="4"/>
  <c r="V27" i="4"/>
  <c r="V26" i="4"/>
  <c r="V25" i="4"/>
  <c r="V24" i="4"/>
  <c r="V23" i="4"/>
  <c r="V22" i="4"/>
  <c r="V21" i="4"/>
  <c r="V20" i="4"/>
  <c r="V19" i="4"/>
  <c r="M28" i="4"/>
  <c r="M27" i="4"/>
  <c r="M26" i="4"/>
  <c r="M25" i="4"/>
  <c r="M24" i="4"/>
  <c r="M23" i="4"/>
  <c r="M22" i="4"/>
  <c r="M21" i="4"/>
  <c r="M20" i="4"/>
  <c r="M19" i="4"/>
  <c r="D28" i="4"/>
  <c r="D27" i="4"/>
  <c r="D26" i="4"/>
  <c r="D25" i="4"/>
  <c r="D24" i="4"/>
  <c r="D23" i="4"/>
  <c r="D22" i="4"/>
  <c r="D21" i="4"/>
  <c r="D20" i="4"/>
  <c r="D19" i="4"/>
  <c r="P148" i="4"/>
  <c r="P147" i="4"/>
  <c r="G148" i="4"/>
  <c r="G147" i="4"/>
  <c r="Y131" i="4"/>
  <c r="Y130" i="4"/>
  <c r="Y128" i="4"/>
  <c r="Y127" i="4"/>
  <c r="Y126" i="4"/>
  <c r="Y125" i="4"/>
  <c r="Y122" i="4"/>
  <c r="P131" i="4"/>
  <c r="P130" i="4"/>
  <c r="P128" i="4"/>
  <c r="P127" i="4"/>
  <c r="P126" i="4"/>
  <c r="P125" i="4"/>
  <c r="P122" i="4"/>
  <c r="G131" i="4"/>
  <c r="G130" i="4"/>
  <c r="G129" i="4"/>
  <c r="G128" i="4"/>
  <c r="G127" i="4"/>
  <c r="G126" i="4"/>
  <c r="G125" i="4"/>
  <c r="G122" i="4"/>
  <c r="Y114" i="4"/>
  <c r="Y113" i="4"/>
  <c r="Y112" i="4"/>
  <c r="Y111" i="4"/>
  <c r="Y110" i="4"/>
  <c r="Y109" i="4"/>
  <c r="Y108" i="4"/>
  <c r="Y105" i="4"/>
  <c r="P114" i="4"/>
  <c r="P113" i="4"/>
  <c r="P112" i="4"/>
  <c r="P111" i="4"/>
  <c r="P110" i="4"/>
  <c r="P109" i="4"/>
  <c r="P108" i="4"/>
  <c r="P105" i="4"/>
  <c r="G114" i="4"/>
  <c r="G113" i="4"/>
  <c r="G112" i="4"/>
  <c r="G111" i="4"/>
  <c r="G110" i="4"/>
  <c r="G109" i="4"/>
  <c r="G108" i="4"/>
  <c r="G107" i="4"/>
  <c r="G106" i="4"/>
  <c r="G105" i="4"/>
  <c r="Y97" i="4"/>
  <c r="Y96" i="4"/>
  <c r="P97" i="4"/>
  <c r="P96" i="4"/>
  <c r="G97" i="4"/>
  <c r="G96" i="4"/>
  <c r="Y80" i="4"/>
  <c r="Y79" i="4"/>
  <c r="P80" i="4"/>
  <c r="P79" i="4"/>
  <c r="P77" i="4"/>
  <c r="P76" i="4"/>
  <c r="P75" i="4"/>
  <c r="Q75" i="4" s="1"/>
  <c r="P74" i="4"/>
  <c r="P71" i="4"/>
  <c r="G80" i="4"/>
  <c r="G79" i="4"/>
  <c r="G77" i="4"/>
  <c r="G76" i="4"/>
  <c r="G75" i="4"/>
  <c r="G71" i="4"/>
  <c r="H71" i="4" s="1"/>
  <c r="Y63" i="4"/>
  <c r="Y62" i="4"/>
  <c r="Y61" i="4"/>
  <c r="Y60" i="4"/>
  <c r="Y59" i="4"/>
  <c r="Y58" i="4"/>
  <c r="Y57" i="4"/>
  <c r="Y54" i="4"/>
  <c r="G63" i="4"/>
  <c r="G62" i="4"/>
  <c r="G61" i="4"/>
  <c r="G60" i="4"/>
  <c r="G59" i="4"/>
  <c r="G58" i="4"/>
  <c r="G57" i="4"/>
  <c r="G56" i="4"/>
  <c r="H56" i="4" s="1"/>
  <c r="G55" i="4"/>
  <c r="G54" i="4"/>
  <c r="Y46" i="4"/>
  <c r="Y45" i="4"/>
  <c r="Z45" i="4" s="1"/>
  <c r="Y44" i="4"/>
  <c r="Y43" i="4"/>
  <c r="Y42" i="4"/>
  <c r="Y41" i="4"/>
  <c r="Y40" i="4"/>
  <c r="Y37" i="4"/>
  <c r="P46" i="4"/>
  <c r="P45" i="4"/>
  <c r="P44" i="4"/>
  <c r="P43" i="4"/>
  <c r="P42" i="4"/>
  <c r="P41" i="4"/>
  <c r="P40" i="4"/>
  <c r="P37" i="4"/>
  <c r="G46" i="4"/>
  <c r="G45" i="4"/>
  <c r="G44" i="4"/>
  <c r="G43" i="4"/>
  <c r="G42" i="4"/>
  <c r="G41" i="4"/>
  <c r="G40" i="4"/>
  <c r="G37" i="4"/>
  <c r="Y28" i="4"/>
  <c r="Y27" i="4"/>
  <c r="Y26" i="4"/>
  <c r="Y25" i="4"/>
  <c r="Y24" i="4"/>
  <c r="Y23" i="4"/>
  <c r="Y22" i="4"/>
  <c r="Y21" i="4"/>
  <c r="Y20" i="4"/>
  <c r="Y19" i="4"/>
  <c r="Z19" i="4" s="1"/>
  <c r="P28" i="4"/>
  <c r="P27" i="4"/>
  <c r="P26" i="4"/>
  <c r="P25" i="4"/>
  <c r="P24" i="4"/>
  <c r="P23" i="4"/>
  <c r="P22" i="4"/>
  <c r="P19" i="4"/>
  <c r="G28" i="4"/>
  <c r="G27" i="4"/>
  <c r="G26" i="4"/>
  <c r="G25" i="4"/>
  <c r="G24" i="4"/>
  <c r="G23" i="4"/>
  <c r="G22" i="4"/>
  <c r="G19" i="4"/>
  <c r="K19" i="4"/>
  <c r="T19" i="4" s="1"/>
  <c r="B37" i="4"/>
  <c r="K37" i="4" s="1"/>
  <c r="T37" i="4" s="1"/>
  <c r="D14" i="5"/>
  <c r="E14" i="5" s="1"/>
  <c r="F14" i="5" s="1"/>
  <c r="G14" i="5" s="1"/>
  <c r="H14" i="5" s="1"/>
  <c r="I14" i="5" s="1"/>
  <c r="J14" i="5" s="1"/>
  <c r="K14" i="5" s="1"/>
  <c r="L14" i="5" s="1"/>
  <c r="M14" i="5" s="1"/>
  <c r="N14" i="5" s="1"/>
  <c r="O14" i="5" s="1"/>
  <c r="P14" i="5" s="1"/>
  <c r="Q14" i="5" s="1"/>
  <c r="R14" i="5" s="1"/>
  <c r="B53" i="4"/>
  <c r="K36" i="4"/>
  <c r="B54" i="4"/>
  <c r="K54" i="4" s="1"/>
  <c r="T54" i="4" s="1"/>
  <c r="Q113" i="4" l="1"/>
  <c r="Z21" i="4"/>
  <c r="Q37" i="4"/>
  <c r="Q43" i="4"/>
  <c r="Z62" i="4"/>
  <c r="Z111" i="4"/>
  <c r="W53" i="4"/>
  <c r="E87" i="4"/>
  <c r="E98" i="4" s="1"/>
  <c r="N104" i="4"/>
  <c r="W121" i="4"/>
  <c r="E18" i="4"/>
  <c r="H19" i="4"/>
  <c r="H36" i="4"/>
  <c r="Q112" i="4"/>
  <c r="H125" i="4"/>
  <c r="H39" i="4"/>
  <c r="Z39" i="4"/>
  <c r="Q73" i="4"/>
  <c r="H25" i="4"/>
  <c r="H21" i="4"/>
  <c r="Z61" i="4"/>
  <c r="Z70" i="4"/>
  <c r="Q108" i="4"/>
  <c r="H129" i="4"/>
  <c r="Q123" i="4"/>
  <c r="H78" i="4"/>
  <c r="Q121" i="4"/>
  <c r="Z138" i="4"/>
  <c r="W25" i="4"/>
  <c r="H44" i="4"/>
  <c r="H40" i="4"/>
  <c r="E71" i="4"/>
  <c r="Z125" i="4"/>
  <c r="B104" i="4"/>
  <c r="H131" i="4"/>
  <c r="H28" i="4"/>
  <c r="H24" i="4"/>
  <c r="Q19" i="4"/>
  <c r="Q25" i="4"/>
  <c r="Q41" i="4"/>
  <c r="H79" i="4"/>
  <c r="N97" i="4"/>
  <c r="N112" i="4"/>
  <c r="W106" i="4"/>
  <c r="H122" i="4"/>
  <c r="K87" i="4"/>
  <c r="Z112" i="4"/>
  <c r="H18" i="4"/>
  <c r="Z24" i="4"/>
  <c r="Q46" i="4"/>
  <c r="Z57" i="4"/>
  <c r="H80" i="4"/>
  <c r="H20" i="4"/>
  <c r="H37" i="4"/>
  <c r="Q71" i="4"/>
  <c r="H113" i="4"/>
  <c r="H109" i="4"/>
  <c r="E125" i="4"/>
  <c r="H27" i="4"/>
  <c r="Q28" i="4"/>
  <c r="Q24" i="4"/>
  <c r="Z26" i="4"/>
  <c r="Z22" i="4"/>
  <c r="H42" i="4"/>
  <c r="H38" i="4"/>
  <c r="Z46" i="4"/>
  <c r="Z42" i="4"/>
  <c r="Z38" i="4"/>
  <c r="H61" i="4"/>
  <c r="H57" i="4"/>
  <c r="H70" i="4"/>
  <c r="Q80" i="4"/>
  <c r="Q76" i="4"/>
  <c r="Q72" i="4"/>
  <c r="H97" i="4"/>
  <c r="H108" i="4"/>
  <c r="Q110" i="4"/>
  <c r="Z148" i="4"/>
  <c r="W58" i="4"/>
  <c r="Q77" i="4"/>
  <c r="Z122" i="4"/>
  <c r="Z25" i="4"/>
  <c r="H45" i="4"/>
  <c r="H41" i="4"/>
  <c r="Q39" i="4"/>
  <c r="E61" i="4"/>
  <c r="Z58" i="4"/>
  <c r="H73" i="4"/>
  <c r="Z79" i="4"/>
  <c r="Q96" i="4"/>
  <c r="H105" i="4"/>
  <c r="H107" i="4"/>
  <c r="Q109" i="4"/>
  <c r="W108" i="4"/>
  <c r="Z105" i="4"/>
  <c r="H126" i="4"/>
  <c r="W127" i="4"/>
  <c r="W148" i="4"/>
  <c r="AB19" i="14"/>
  <c r="R21" i="14"/>
  <c r="H24" i="14"/>
  <c r="R25" i="14"/>
  <c r="AB26" i="14"/>
  <c r="H28" i="14"/>
  <c r="H39" i="14"/>
  <c r="AB41" i="14"/>
  <c r="H43" i="14"/>
  <c r="R44" i="14"/>
  <c r="AB130" i="14"/>
  <c r="E24" i="14"/>
  <c r="H38" i="14"/>
  <c r="AB40" i="14"/>
  <c r="H42" i="14"/>
  <c r="AB44" i="14"/>
  <c r="H46" i="14"/>
  <c r="H54" i="14"/>
  <c r="H56" i="14"/>
  <c r="H58" i="14"/>
  <c r="R114" i="14"/>
  <c r="R121" i="14"/>
  <c r="H121" i="14"/>
  <c r="Y40" i="14"/>
  <c r="E44" i="14"/>
  <c r="Y44" i="14"/>
  <c r="E54" i="14"/>
  <c r="E59" i="14"/>
  <c r="AB61" i="14"/>
  <c r="H72" i="14"/>
  <c r="H74" i="14"/>
  <c r="R128" i="14"/>
  <c r="R131" i="14"/>
  <c r="R138" i="14"/>
  <c r="R147" i="14"/>
  <c r="Y57" i="14"/>
  <c r="R74" i="14"/>
  <c r="R23" i="14"/>
  <c r="Y41" i="14"/>
  <c r="B87" i="14"/>
  <c r="E19" i="14"/>
  <c r="Z81" i="14"/>
  <c r="R104" i="14"/>
  <c r="Y122" i="14"/>
  <c r="Y126" i="14"/>
  <c r="O148" i="14"/>
  <c r="F132" i="14"/>
  <c r="L104" i="14"/>
  <c r="AB87" i="14"/>
  <c r="AB27" i="14"/>
  <c r="Y59" i="14"/>
  <c r="Y61" i="14"/>
  <c r="R70" i="14"/>
  <c r="R71" i="14"/>
  <c r="R73" i="14"/>
  <c r="H76" i="14"/>
  <c r="AB79" i="14"/>
  <c r="AB127" i="14"/>
  <c r="H131" i="14"/>
  <c r="H147" i="14"/>
  <c r="R148" i="14"/>
  <c r="AB114" i="14"/>
  <c r="R22" i="14"/>
  <c r="AB22" i="14"/>
  <c r="H23" i="14"/>
  <c r="AB23" i="14"/>
  <c r="O27" i="14"/>
  <c r="Y28" i="14"/>
  <c r="AB55" i="14"/>
  <c r="E57" i="14"/>
  <c r="AB57" i="14"/>
  <c r="O129" i="14"/>
  <c r="O138" i="14"/>
  <c r="H22" i="14"/>
  <c r="N23" i="14"/>
  <c r="O23" i="14" s="1"/>
  <c r="O24" i="14"/>
  <c r="AB24" i="14"/>
  <c r="H26" i="14"/>
  <c r="R27" i="14"/>
  <c r="AB28" i="14"/>
  <c r="AB36" i="14"/>
  <c r="H37" i="14"/>
  <c r="AB38" i="14"/>
  <c r="R41" i="14"/>
  <c r="AB42" i="14"/>
  <c r="H44" i="14"/>
  <c r="H55" i="14"/>
  <c r="H71" i="14"/>
  <c r="O72" i="14"/>
  <c r="O74" i="14"/>
  <c r="E75" i="14"/>
  <c r="R75" i="14"/>
  <c r="AB80" i="14"/>
  <c r="AB96" i="14"/>
  <c r="R127" i="14"/>
  <c r="R129" i="14"/>
  <c r="E53" i="14"/>
  <c r="R24" i="14"/>
  <c r="AB25" i="14"/>
  <c r="H27" i="14"/>
  <c r="R28" i="14"/>
  <c r="R38" i="14"/>
  <c r="H41" i="14"/>
  <c r="H45" i="14"/>
  <c r="AB56" i="14"/>
  <c r="R72" i="14"/>
  <c r="R80" i="14"/>
  <c r="R96" i="14"/>
  <c r="M98" i="14"/>
  <c r="AB122" i="14"/>
  <c r="AB126" i="14"/>
  <c r="AB128" i="14"/>
  <c r="AB147" i="14"/>
  <c r="W149" i="14"/>
  <c r="C149" i="4"/>
  <c r="F149" i="14"/>
  <c r="Z130" i="4"/>
  <c r="R130" i="14"/>
  <c r="O131" i="14"/>
  <c r="E55" i="14"/>
  <c r="Y24" i="14"/>
  <c r="E27" i="4"/>
  <c r="E122" i="4"/>
  <c r="O63" i="14"/>
  <c r="P64" i="14"/>
  <c r="E62" i="4"/>
  <c r="Y38" i="14"/>
  <c r="K161" i="3"/>
  <c r="Q23" i="4"/>
  <c r="Q27" i="4"/>
  <c r="Z114" i="4"/>
  <c r="H148" i="4"/>
  <c r="L149" i="4"/>
  <c r="B138" i="14"/>
  <c r="B39" i="14"/>
  <c r="B56" i="14" s="1"/>
  <c r="P47" i="14"/>
  <c r="P98" i="14"/>
  <c r="K18" i="4"/>
  <c r="B36" i="4"/>
  <c r="Z40" i="4"/>
  <c r="Z44" i="4"/>
  <c r="H55" i="4"/>
  <c r="H59" i="4"/>
  <c r="Q74" i="4"/>
  <c r="H128" i="4"/>
  <c r="Q147" i="4"/>
  <c r="N19" i="4"/>
  <c r="W79" i="4"/>
  <c r="W105" i="4"/>
  <c r="N124" i="4"/>
  <c r="N128" i="4"/>
  <c r="W126" i="4"/>
  <c r="V87" i="14"/>
  <c r="L22" i="14"/>
  <c r="V22" i="14" s="1"/>
  <c r="V36" i="14"/>
  <c r="O18" i="14"/>
  <c r="Y19" i="14"/>
  <c r="O20" i="14"/>
  <c r="O38" i="14"/>
  <c r="E41" i="14"/>
  <c r="E61" i="14"/>
  <c r="O70" i="14"/>
  <c r="E72" i="14"/>
  <c r="E74" i="14"/>
  <c r="O128" i="14"/>
  <c r="Z110" i="4"/>
  <c r="Q127" i="4"/>
  <c r="X64" i="4"/>
  <c r="B38" i="14"/>
  <c r="B55" i="14" s="1"/>
  <c r="B72" i="14" s="1"/>
  <c r="F81" i="14"/>
  <c r="B87" i="4"/>
  <c r="B121" i="4"/>
  <c r="T138" i="4"/>
  <c r="Q22" i="4"/>
  <c r="Z20" i="4"/>
  <c r="Z54" i="4"/>
  <c r="Z60" i="4"/>
  <c r="N148" i="4"/>
  <c r="E23" i="4"/>
  <c r="E38" i="4"/>
  <c r="F64" i="4"/>
  <c r="W59" i="4"/>
  <c r="E108" i="4"/>
  <c r="N129" i="4"/>
  <c r="L20" i="14"/>
  <c r="V20" i="14" s="1"/>
  <c r="B23" i="14"/>
  <c r="B41" i="14" s="1"/>
  <c r="L41" i="14" s="1"/>
  <c r="V41" i="14" s="1"/>
  <c r="V121" i="14"/>
  <c r="L21" i="14"/>
  <c r="V21" i="14" s="1"/>
  <c r="F64" i="14"/>
  <c r="Z115" i="14"/>
  <c r="M115" i="14"/>
  <c r="Y70" i="14"/>
  <c r="H124" i="4"/>
  <c r="O80" i="14"/>
  <c r="O96" i="14"/>
  <c r="Y128" i="14"/>
  <c r="T104" i="4"/>
  <c r="T121" i="4"/>
  <c r="K121" i="4"/>
  <c r="K138" i="4"/>
  <c r="T18" i="4"/>
  <c r="B138" i="4"/>
  <c r="H22" i="4"/>
  <c r="H26" i="4"/>
  <c r="Z27" i="4"/>
  <c r="H77" i="4"/>
  <c r="H96" i="4"/>
  <c r="Z96" i="4"/>
  <c r="Q105" i="4"/>
  <c r="Q111" i="4"/>
  <c r="Z128" i="4"/>
  <c r="E55" i="4"/>
  <c r="N76" i="4"/>
  <c r="N80" i="4"/>
  <c r="W97" i="4"/>
  <c r="W112" i="4"/>
  <c r="E123" i="4"/>
  <c r="N37" i="4"/>
  <c r="W45" i="4"/>
  <c r="W41" i="4"/>
  <c r="E56" i="4"/>
  <c r="W62" i="4"/>
  <c r="E77" i="4"/>
  <c r="W111" i="4"/>
  <c r="E126" i="4"/>
  <c r="Z147" i="4"/>
  <c r="W147" i="4"/>
  <c r="E19" i="4"/>
  <c r="B70" i="4"/>
  <c r="T53" i="4"/>
  <c r="T70" i="4"/>
  <c r="H75" i="4"/>
  <c r="Q130" i="4"/>
  <c r="N24" i="4"/>
  <c r="W22" i="4"/>
  <c r="W26" i="4"/>
  <c r="E42" i="4"/>
  <c r="E46" i="4"/>
  <c r="N40" i="4"/>
  <c r="W38" i="4"/>
  <c r="W42" i="4"/>
  <c r="W46" i="4"/>
  <c r="E57" i="4"/>
  <c r="W57" i="4"/>
  <c r="W61" i="4"/>
  <c r="E72" i="4"/>
  <c r="E76" i="4"/>
  <c r="E106" i="4"/>
  <c r="W110" i="4"/>
  <c r="N18" i="4"/>
  <c r="N26" i="4"/>
  <c r="W27" i="4"/>
  <c r="W23" i="4"/>
  <c r="N45" i="4"/>
  <c r="N41" i="4"/>
  <c r="W37" i="4"/>
  <c r="U64" i="4"/>
  <c r="W56" i="4"/>
  <c r="E79" i="4"/>
  <c r="E75" i="4"/>
  <c r="L81" i="4"/>
  <c r="C98" i="4"/>
  <c r="U98" i="4"/>
  <c r="X132" i="4"/>
  <c r="E113" i="4"/>
  <c r="E109" i="4"/>
  <c r="N111" i="4"/>
  <c r="N107" i="4"/>
  <c r="Z47" i="14"/>
  <c r="C64" i="14"/>
  <c r="Y79" i="14"/>
  <c r="W81" i="14"/>
  <c r="W54" i="4"/>
  <c r="X47" i="4"/>
  <c r="E58" i="14"/>
  <c r="F98" i="14"/>
  <c r="H96" i="14"/>
  <c r="C132" i="14"/>
  <c r="R122" i="14"/>
  <c r="Q40" i="4"/>
  <c r="Q44" i="4"/>
  <c r="Z59" i="4"/>
  <c r="E24" i="4"/>
  <c r="E28" i="4"/>
  <c r="N130" i="4"/>
  <c r="E60" i="4"/>
  <c r="C81" i="4"/>
  <c r="H87" i="4"/>
  <c r="F98" i="4"/>
  <c r="E130" i="4"/>
  <c r="W130" i="4"/>
  <c r="R53" i="14"/>
  <c r="R97" i="14"/>
  <c r="O123" i="14"/>
  <c r="E18" i="14"/>
  <c r="W29" i="14"/>
  <c r="E20" i="14"/>
  <c r="E28" i="14"/>
  <c r="F47" i="14"/>
  <c r="Y36" i="14"/>
  <c r="W47" i="14"/>
  <c r="E56" i="14"/>
  <c r="E78" i="14"/>
  <c r="W98" i="14"/>
  <c r="W115" i="14"/>
  <c r="H23" i="4"/>
  <c r="N96" i="4"/>
  <c r="E105" i="4"/>
  <c r="E21" i="4"/>
  <c r="W24" i="4"/>
  <c r="W20" i="4"/>
  <c r="E36" i="4"/>
  <c r="N46" i="4"/>
  <c r="W36" i="4"/>
  <c r="W44" i="4"/>
  <c r="W114" i="4"/>
  <c r="N131" i="4"/>
  <c r="K70" i="4"/>
  <c r="K53" i="4"/>
  <c r="K104" i="4"/>
  <c r="T36" i="4"/>
  <c r="P149" i="14"/>
  <c r="H87" i="14"/>
  <c r="E76" i="14"/>
  <c r="E104" i="14"/>
  <c r="H62" i="4"/>
  <c r="Z109" i="4"/>
  <c r="Z113" i="4"/>
  <c r="Q126" i="4"/>
  <c r="N21" i="4"/>
  <c r="W39" i="4"/>
  <c r="E110" i="4"/>
  <c r="E114" i="4"/>
  <c r="N108" i="4"/>
  <c r="W55" i="4"/>
  <c r="E70" i="4"/>
  <c r="W70" i="4"/>
  <c r="X81" i="4"/>
  <c r="W104" i="4"/>
  <c r="E131" i="4"/>
  <c r="E127" i="4"/>
  <c r="N121" i="4"/>
  <c r="E138" i="4"/>
  <c r="E149" i="4" s="1"/>
  <c r="N147" i="4"/>
  <c r="N53" i="4"/>
  <c r="Z124" i="4"/>
  <c r="O44" i="14"/>
  <c r="O130" i="14"/>
  <c r="Y87" i="14"/>
  <c r="O22" i="14"/>
  <c r="Y22" i="14"/>
  <c r="E23" i="14"/>
  <c r="Y23" i="14"/>
  <c r="E25" i="14"/>
  <c r="O26" i="14"/>
  <c r="Y27" i="14"/>
  <c r="E39" i="14"/>
  <c r="M64" i="14"/>
  <c r="Z64" i="14"/>
  <c r="Y55" i="14"/>
  <c r="R63" i="14"/>
  <c r="E73" i="14"/>
  <c r="Y80" i="14"/>
  <c r="Y96" i="14"/>
  <c r="M132" i="14"/>
  <c r="O127" i="14"/>
  <c r="M149" i="14"/>
  <c r="Q26" i="4"/>
  <c r="U29" i="4"/>
  <c r="W19" i="4"/>
  <c r="X29" i="4"/>
  <c r="N109" i="4"/>
  <c r="L72" i="14"/>
  <c r="V72" i="14" s="1"/>
  <c r="B89" i="14"/>
  <c r="B106" i="14" s="1"/>
  <c r="N36" i="14"/>
  <c r="O36" i="14" s="1"/>
  <c r="R36" i="14"/>
  <c r="X62" i="14"/>
  <c r="Y62" i="14" s="1"/>
  <c r="AB62" i="14"/>
  <c r="R78" i="14"/>
  <c r="N78" i="14"/>
  <c r="O78" i="14" s="1"/>
  <c r="F29" i="4"/>
  <c r="Z28" i="4"/>
  <c r="N22" i="4"/>
  <c r="Q45" i="4"/>
  <c r="B22" i="4"/>
  <c r="B39" i="4"/>
  <c r="L55" i="14"/>
  <c r="V55" i="14" s="1"/>
  <c r="AB39" i="14"/>
  <c r="N122" i="14"/>
  <c r="O122" i="14" s="1"/>
  <c r="N39" i="14"/>
  <c r="O39" i="14" s="1"/>
  <c r="R39" i="14"/>
  <c r="X60" i="14"/>
  <c r="Y60" i="14" s="1"/>
  <c r="AB60" i="14"/>
  <c r="D97" i="14"/>
  <c r="E97" i="14" s="1"/>
  <c r="H97" i="14"/>
  <c r="H104" i="14"/>
  <c r="F115" i="14"/>
  <c r="D114" i="14"/>
  <c r="E114" i="14" s="1"/>
  <c r="H114" i="14"/>
  <c r="U47" i="4"/>
  <c r="C29" i="4"/>
  <c r="E20" i="4"/>
  <c r="H53" i="4"/>
  <c r="W60" i="4"/>
  <c r="Z63" i="4"/>
  <c r="N77" i="4"/>
  <c r="N73" i="4"/>
  <c r="Z97" i="4"/>
  <c r="H104" i="4"/>
  <c r="F115" i="4"/>
  <c r="H112" i="4"/>
  <c r="B38" i="4"/>
  <c r="K20" i="4"/>
  <c r="T20" i="4" s="1"/>
  <c r="L38" i="14"/>
  <c r="V38" i="14" s="1"/>
  <c r="Y114" i="14"/>
  <c r="O113" i="14"/>
  <c r="H78" i="14"/>
  <c r="H61" i="14"/>
  <c r="L36" i="14"/>
  <c r="L138" i="14"/>
  <c r="V104" i="14"/>
  <c r="B36" i="14"/>
  <c r="B53" i="14"/>
  <c r="V138" i="14"/>
  <c r="V70" i="14"/>
  <c r="L87" i="14"/>
  <c r="B121" i="14"/>
  <c r="L121" i="14"/>
  <c r="V18" i="14"/>
  <c r="B70" i="14"/>
  <c r="Y58" i="14"/>
  <c r="F47" i="4"/>
  <c r="Z41" i="4"/>
  <c r="E53" i="4"/>
  <c r="H60" i="4"/>
  <c r="E78" i="4"/>
  <c r="N72" i="4"/>
  <c r="Q79" i="4"/>
  <c r="E97" i="4"/>
  <c r="N87" i="4"/>
  <c r="L98" i="4"/>
  <c r="E112" i="4"/>
  <c r="H111" i="4"/>
  <c r="N110" i="4"/>
  <c r="N106" i="4"/>
  <c r="C132" i="4"/>
  <c r="Q122" i="4"/>
  <c r="Q128" i="4"/>
  <c r="H147" i="4"/>
  <c r="Q62" i="4"/>
  <c r="W138" i="4"/>
  <c r="U149" i="4"/>
  <c r="L29" i="4"/>
  <c r="N25" i="4"/>
  <c r="L53" i="14"/>
  <c r="B104" i="14"/>
  <c r="B57" i="14"/>
  <c r="B74" i="14" s="1"/>
  <c r="L40" i="14"/>
  <c r="V40" i="14" s="1"/>
  <c r="L70" i="14"/>
  <c r="Q42" i="4"/>
  <c r="W21" i="4"/>
  <c r="E40" i="4"/>
  <c r="N38" i="4"/>
  <c r="C47" i="4"/>
  <c r="E39" i="4"/>
  <c r="C64" i="4"/>
  <c r="E73" i="4"/>
  <c r="Q20" i="4"/>
  <c r="Q78" i="4"/>
  <c r="N147" i="3"/>
  <c r="N113" i="3"/>
  <c r="N45" i="3"/>
  <c r="N27" i="3"/>
  <c r="E121" i="14"/>
  <c r="C29" i="14"/>
  <c r="R20" i="14"/>
  <c r="W64" i="14"/>
  <c r="Y56" i="14"/>
  <c r="H62" i="14"/>
  <c r="D62" i="14"/>
  <c r="E62" i="14" s="1"/>
  <c r="R77" i="14"/>
  <c r="N77" i="14"/>
  <c r="O77" i="14" s="1"/>
  <c r="Z126" i="4"/>
  <c r="E25" i="4"/>
  <c r="N23" i="4"/>
  <c r="N27" i="4"/>
  <c r="W28" i="4"/>
  <c r="E44" i="4"/>
  <c r="N42" i="4"/>
  <c r="Z18" i="4"/>
  <c r="E43" i="4"/>
  <c r="H46" i="4"/>
  <c r="H63" i="4"/>
  <c r="Z87" i="4"/>
  <c r="H121" i="4"/>
  <c r="E54" i="4"/>
  <c r="O115" i="4"/>
  <c r="Z23" i="4"/>
  <c r="H43" i="4"/>
  <c r="Z37" i="4"/>
  <c r="Z43" i="4"/>
  <c r="H54" i="4"/>
  <c r="Q97" i="4"/>
  <c r="H106" i="4"/>
  <c r="H110" i="4"/>
  <c r="H114" i="4"/>
  <c r="H130" i="4"/>
  <c r="Q131" i="4"/>
  <c r="E22" i="4"/>
  <c r="E26" i="4"/>
  <c r="N28" i="4"/>
  <c r="E37" i="4"/>
  <c r="E41" i="4"/>
  <c r="E45" i="4"/>
  <c r="N39" i="4"/>
  <c r="N43" i="4"/>
  <c r="W63" i="4"/>
  <c r="E74" i="4"/>
  <c r="N71" i="4"/>
  <c r="N75" i="4"/>
  <c r="N79" i="4"/>
  <c r="E96" i="4"/>
  <c r="W96" i="4"/>
  <c r="E107" i="4"/>
  <c r="W131" i="4"/>
  <c r="W18" i="4"/>
  <c r="N44" i="4"/>
  <c r="E63" i="4"/>
  <c r="Z56" i="4"/>
  <c r="E80" i="4"/>
  <c r="N70" i="4"/>
  <c r="N78" i="4"/>
  <c r="N74" i="4"/>
  <c r="W87" i="4"/>
  <c r="E121" i="4"/>
  <c r="N138" i="4"/>
  <c r="E58" i="4"/>
  <c r="N62" i="4"/>
  <c r="N63" i="4"/>
  <c r="I161" i="3"/>
  <c r="N79" i="3"/>
  <c r="N96" i="3"/>
  <c r="B147" i="3"/>
  <c r="H25" i="14"/>
  <c r="Z149" i="14"/>
  <c r="E96" i="14"/>
  <c r="H18" i="14"/>
  <c r="H19" i="14"/>
  <c r="H20" i="14"/>
  <c r="R37" i="14"/>
  <c r="N37" i="14"/>
  <c r="O37" i="14" s="1"/>
  <c r="H40" i="14"/>
  <c r="D40" i="14"/>
  <c r="E40" i="14" s="1"/>
  <c r="H63" i="14"/>
  <c r="D63" i="14"/>
  <c r="E63" i="14" s="1"/>
  <c r="P81" i="14"/>
  <c r="AB70" i="14"/>
  <c r="H79" i="14"/>
  <c r="D79" i="14"/>
  <c r="E79" i="14" s="1"/>
  <c r="Y37" i="14"/>
  <c r="M81" i="14"/>
  <c r="O75" i="14"/>
  <c r="O121" i="14"/>
  <c r="Y21" i="14"/>
  <c r="Y25" i="14"/>
  <c r="E27" i="14"/>
  <c r="Y39" i="14"/>
  <c r="E43" i="14"/>
  <c r="H80" i="14"/>
  <c r="C98" i="14"/>
  <c r="O97" i="14"/>
  <c r="C115" i="14"/>
  <c r="Y138" i="14"/>
  <c r="E87" i="14"/>
  <c r="Q106" i="4"/>
  <c r="W113" i="4"/>
  <c r="W109" i="4"/>
  <c r="Z108" i="4"/>
  <c r="E128" i="4"/>
  <c r="E124" i="4"/>
  <c r="H127" i="4"/>
  <c r="Q129" i="4"/>
  <c r="Q125" i="4"/>
  <c r="U132" i="4"/>
  <c r="W128" i="4"/>
  <c r="W124" i="4"/>
  <c r="Z131" i="4"/>
  <c r="Z123" i="4"/>
  <c r="Q63" i="4"/>
  <c r="H74" i="4"/>
  <c r="O25" i="14"/>
  <c r="R26" i="14"/>
  <c r="Y26" i="14"/>
  <c r="AB37" i="14"/>
  <c r="E38" i="14"/>
  <c r="E42" i="14"/>
  <c r="O43" i="14"/>
  <c r="E46" i="14"/>
  <c r="O53" i="14"/>
  <c r="H57" i="14"/>
  <c r="H59" i="14"/>
  <c r="O71" i="14"/>
  <c r="H73" i="14"/>
  <c r="O73" i="14"/>
  <c r="E80" i="14"/>
  <c r="W132" i="14"/>
  <c r="Y127" i="14"/>
  <c r="E131" i="14"/>
  <c r="Y104" i="14"/>
  <c r="N105" i="4"/>
  <c r="L115" i="4"/>
  <c r="Z104" i="4"/>
  <c r="X115" i="4"/>
  <c r="Q148" i="4"/>
  <c r="Q53" i="4"/>
  <c r="O64" i="4"/>
  <c r="U115" i="4"/>
  <c r="X98" i="4"/>
  <c r="U81" i="4"/>
  <c r="W80" i="4"/>
  <c r="Q87" i="4"/>
  <c r="O98" i="4"/>
  <c r="Q114" i="4"/>
  <c r="F132" i="4"/>
  <c r="L132" i="4"/>
  <c r="N126" i="4"/>
  <c r="Z127" i="4"/>
  <c r="H138" i="4"/>
  <c r="F149" i="4"/>
  <c r="Q138" i="4"/>
  <c r="O149" i="4"/>
  <c r="J161" i="3"/>
  <c r="H123" i="4"/>
  <c r="B71" i="4"/>
  <c r="W122" i="4"/>
  <c r="L64" i="4"/>
  <c r="O132" i="4"/>
  <c r="F29" i="14"/>
  <c r="P29" i="14"/>
  <c r="O21" i="14"/>
  <c r="M29" i="14"/>
  <c r="Z29" i="14"/>
  <c r="AB21" i="14"/>
  <c r="X53" i="14"/>
  <c r="Y53" i="14" s="1"/>
  <c r="AB53" i="14"/>
  <c r="O29" i="4"/>
  <c r="Q36" i="4"/>
  <c r="O47" i="4"/>
  <c r="W40" i="4"/>
  <c r="F81" i="4"/>
  <c r="Q70" i="4"/>
  <c r="O81" i="4"/>
  <c r="E104" i="4"/>
  <c r="C115" i="4"/>
  <c r="N114" i="4"/>
  <c r="W123" i="4"/>
  <c r="X149" i="4"/>
  <c r="B71" i="14"/>
  <c r="L54" i="14"/>
  <c r="V54" i="14" s="1"/>
  <c r="AB20" i="14"/>
  <c r="N20" i="4"/>
  <c r="N36" i="4"/>
  <c r="L47" i="4"/>
  <c r="E59" i="4"/>
  <c r="H58" i="4"/>
  <c r="B28" i="3"/>
  <c r="N130" i="3"/>
  <c r="L39" i="14"/>
  <c r="V39" i="14" s="1"/>
  <c r="N42" i="14"/>
  <c r="O42" i="14" s="1"/>
  <c r="R42" i="14"/>
  <c r="R46" i="14"/>
  <c r="N46" i="14"/>
  <c r="O46" i="14" s="1"/>
  <c r="C81" i="14"/>
  <c r="E71" i="14"/>
  <c r="R87" i="14"/>
  <c r="N87" i="14"/>
  <c r="O87" i="14" s="1"/>
  <c r="P115" i="14"/>
  <c r="R113" i="14"/>
  <c r="X113" i="14"/>
  <c r="Y113" i="14" s="1"/>
  <c r="AB113" i="14"/>
  <c r="N126" i="14"/>
  <c r="O126" i="14" s="1"/>
  <c r="R126" i="14"/>
  <c r="AB129" i="14"/>
  <c r="Z132" i="14"/>
  <c r="E147" i="14"/>
  <c r="C149" i="14"/>
  <c r="H45" i="3"/>
  <c r="N62" i="3"/>
  <c r="B96" i="3"/>
  <c r="B113" i="3"/>
  <c r="H113" i="3"/>
  <c r="H130" i="3"/>
  <c r="L23" i="14"/>
  <c r="V23" i="14" s="1"/>
  <c r="C47" i="14"/>
  <c r="M47" i="14"/>
  <c r="AB63" i="14"/>
  <c r="X63" i="14"/>
  <c r="Y63" i="14" s="1"/>
  <c r="R123" i="14"/>
  <c r="P132" i="14"/>
  <c r="E70" i="14"/>
  <c r="O114" i="14"/>
  <c r="Y130" i="14"/>
  <c r="H60" i="14"/>
  <c r="D60" i="14"/>
  <c r="E60" i="14" s="1"/>
  <c r="O28" i="14"/>
  <c r="E45" i="14"/>
  <c r="V53" i="14"/>
  <c r="E113" i="14"/>
  <c r="O147" i="14"/>
  <c r="Y148" i="14"/>
  <c r="H53" i="14"/>
  <c r="AB121" i="14"/>
  <c r="O19" i="14"/>
  <c r="E21" i="14"/>
  <c r="O41" i="14"/>
  <c r="Y42" i="14"/>
  <c r="Y54" i="14"/>
  <c r="AB58" i="14"/>
  <c r="H70" i="14"/>
  <c r="H75" i="14"/>
  <c r="R79" i="14"/>
  <c r="Y129" i="14"/>
  <c r="Y147" i="14"/>
  <c r="E36" i="14"/>
  <c r="X121" i="14"/>
  <c r="Y121" i="14" s="1"/>
  <c r="AB104" i="14"/>
  <c r="X46" i="14"/>
  <c r="Y46" i="14" s="1"/>
  <c r="AB46" i="14"/>
  <c r="N124" i="14"/>
  <c r="O124" i="14" s="1"/>
  <c r="R124" i="14"/>
  <c r="X131" i="14"/>
  <c r="Y131" i="14" s="1"/>
  <c r="AB131" i="14"/>
  <c r="H21" i="14"/>
  <c r="AB54" i="14"/>
  <c r="X45" i="14"/>
  <c r="Y45" i="14" s="1"/>
  <c r="AB45" i="14"/>
  <c r="AB123" i="14"/>
  <c r="X123" i="14"/>
  <c r="Y123" i="14" s="1"/>
  <c r="X125" i="14"/>
  <c r="Y125" i="14" s="1"/>
  <c r="AB125" i="14"/>
  <c r="D130" i="14"/>
  <c r="E130" i="14" s="1"/>
  <c r="H130" i="14"/>
  <c r="D138" i="14"/>
  <c r="E138" i="14" s="1"/>
  <c r="H138" i="14"/>
  <c r="R19" i="14"/>
  <c r="N45" i="14"/>
  <c r="O45" i="14" s="1"/>
  <c r="R45" i="14"/>
  <c r="D77" i="14"/>
  <c r="E77" i="14" s="1"/>
  <c r="H77" i="14"/>
  <c r="X97" i="14"/>
  <c r="Y97" i="14" s="1"/>
  <c r="AB97" i="14"/>
  <c r="N125" i="14"/>
  <c r="O125" i="14" s="1"/>
  <c r="R125" i="14"/>
  <c r="D148" i="14"/>
  <c r="E148" i="14" s="1"/>
  <c r="H148" i="14"/>
  <c r="AB18" i="14"/>
  <c r="X18" i="14"/>
  <c r="Y18" i="14" s="1"/>
  <c r="R18" i="14"/>
  <c r="AB43" i="14"/>
  <c r="N40" i="14"/>
  <c r="O40" i="14" s="1"/>
  <c r="R40" i="14"/>
  <c r="N76" i="14"/>
  <c r="O76" i="14" s="1"/>
  <c r="R76" i="14"/>
  <c r="X124" i="14"/>
  <c r="Y124" i="14" s="1"/>
  <c r="AB124" i="14"/>
  <c r="H113" i="14"/>
  <c r="R43" i="14"/>
  <c r="N79" i="14"/>
  <c r="O79" i="14" s="1"/>
  <c r="H36" i="14"/>
  <c r="AB148" i="14"/>
  <c r="AB59" i="14"/>
  <c r="L57" i="14" l="1"/>
  <c r="V57" i="14" s="1"/>
  <c r="W149" i="4"/>
  <c r="N98" i="4"/>
  <c r="Z81" i="4"/>
  <c r="H98" i="4"/>
  <c r="N149" i="4"/>
  <c r="Z149" i="4"/>
  <c r="H47" i="4"/>
  <c r="Z98" i="4"/>
  <c r="O64" i="14"/>
  <c r="R149" i="14"/>
  <c r="R115" i="14"/>
  <c r="AB98" i="14"/>
  <c r="O149" i="14"/>
  <c r="B58" i="14"/>
  <c r="B75" i="14" s="1"/>
  <c r="H132" i="14"/>
  <c r="AB81" i="14"/>
  <c r="AB149" i="14"/>
  <c r="H81" i="4"/>
  <c r="O98" i="14"/>
  <c r="W81" i="4"/>
  <c r="Z64" i="4"/>
  <c r="Y115" i="14"/>
  <c r="Q29" i="4"/>
  <c r="Z47" i="4"/>
  <c r="H98" i="14"/>
  <c r="Y81" i="14"/>
  <c r="W64" i="4"/>
  <c r="B24" i="14"/>
  <c r="O115" i="14"/>
  <c r="W98" i="4"/>
  <c r="H29" i="4"/>
  <c r="H115" i="4"/>
  <c r="N64" i="4"/>
  <c r="Q132" i="4"/>
  <c r="E29" i="14"/>
  <c r="Y149" i="14"/>
  <c r="R98" i="14"/>
  <c r="N81" i="4"/>
  <c r="E47" i="4"/>
  <c r="W115" i="4"/>
  <c r="R64" i="14"/>
  <c r="Z132" i="4"/>
  <c r="E132" i="4"/>
  <c r="E64" i="4"/>
  <c r="E29" i="4"/>
  <c r="H47" i="14"/>
  <c r="R81" i="14"/>
  <c r="Y64" i="14"/>
  <c r="O29" i="14"/>
  <c r="W47" i="4"/>
  <c r="AB64" i="14"/>
  <c r="W132" i="4"/>
  <c r="N115" i="4"/>
  <c r="Q115" i="4"/>
  <c r="W29" i="4"/>
  <c r="H64" i="4"/>
  <c r="Z29" i="4"/>
  <c r="E81" i="4"/>
  <c r="E98" i="14"/>
  <c r="Y98" i="14"/>
  <c r="AB115" i="14"/>
  <c r="N29" i="4"/>
  <c r="Q149" i="4"/>
  <c r="N132" i="4"/>
  <c r="O81" i="14"/>
  <c r="R47" i="14"/>
  <c r="AB47" i="14"/>
  <c r="Y29" i="14"/>
  <c r="E47" i="14"/>
  <c r="E115" i="14"/>
  <c r="E64" i="14"/>
  <c r="H152" i="4"/>
  <c r="B21" i="16" s="1"/>
  <c r="Q47" i="4"/>
  <c r="H132" i="4"/>
  <c r="B56" i="4"/>
  <c r="K39" i="4"/>
  <c r="T39" i="4" s="1"/>
  <c r="R29" i="14"/>
  <c r="H64" i="14"/>
  <c r="N47" i="4"/>
  <c r="L89" i="14"/>
  <c r="V89" i="14" s="1"/>
  <c r="H149" i="4"/>
  <c r="Q98" i="4"/>
  <c r="K38" i="4"/>
  <c r="T38" i="4" s="1"/>
  <c r="B55" i="4"/>
  <c r="B23" i="4"/>
  <c r="K22" i="4"/>
  <c r="T22" i="4" s="1"/>
  <c r="B40" i="4"/>
  <c r="H115" i="14"/>
  <c r="E132" i="14"/>
  <c r="H29" i="14"/>
  <c r="O132" i="14"/>
  <c r="E115" i="4"/>
  <c r="Q81" i="4"/>
  <c r="H156" i="4"/>
  <c r="B21" i="8" s="1"/>
  <c r="Q64" i="4"/>
  <c r="Z115" i="4"/>
  <c r="H149" i="14"/>
  <c r="L24" i="14"/>
  <c r="V24" i="14" s="1"/>
  <c r="B25" i="14"/>
  <c r="B42" i="14"/>
  <c r="L56" i="14"/>
  <c r="V56" i="14" s="1"/>
  <c r="B73" i="14"/>
  <c r="B88" i="4"/>
  <c r="K71" i="4"/>
  <c r="T71" i="4" s="1"/>
  <c r="O47" i="14"/>
  <c r="H81" i="14"/>
  <c r="B88" i="14"/>
  <c r="L71" i="14"/>
  <c r="V71" i="14" s="1"/>
  <c r="AB132" i="14"/>
  <c r="L106" i="14"/>
  <c r="V106" i="14" s="1"/>
  <c r="B123" i="14"/>
  <c r="H152" i="14"/>
  <c r="D21" i="16" s="1"/>
  <c r="AB29" i="14"/>
  <c r="E81" i="14"/>
  <c r="Y132" i="14"/>
  <c r="R132" i="14"/>
  <c r="Y47" i="14"/>
  <c r="B91" i="14"/>
  <c r="L74" i="14"/>
  <c r="V74" i="14" s="1"/>
  <c r="N148" i="3"/>
  <c r="H131" i="3"/>
  <c r="B29" i="3"/>
  <c r="B148" i="3"/>
  <c r="N131" i="3"/>
  <c r="N80" i="3"/>
  <c r="H63" i="3"/>
  <c r="B46" i="3"/>
  <c r="H114" i="3"/>
  <c r="B114" i="3"/>
  <c r="B97" i="3"/>
  <c r="N63" i="3"/>
  <c r="H46" i="3"/>
  <c r="H148" i="3"/>
  <c r="B131" i="3"/>
  <c r="B80" i="3"/>
  <c r="B63" i="3"/>
  <c r="N97" i="3"/>
  <c r="H97" i="3"/>
  <c r="H80" i="3"/>
  <c r="H28" i="3"/>
  <c r="N114" i="3"/>
  <c r="N28" i="3"/>
  <c r="N46" i="3"/>
  <c r="H156" i="14"/>
  <c r="D21" i="8" s="1"/>
  <c r="E149" i="14"/>
  <c r="L58" i="14" l="1"/>
  <c r="V58" i="14" s="1"/>
  <c r="H154" i="4"/>
  <c r="B22" i="16" s="1"/>
  <c r="H158" i="4"/>
  <c r="B22" i="8" s="1"/>
  <c r="H158" i="14"/>
  <c r="D22" i="8" s="1"/>
  <c r="B24" i="4"/>
  <c r="K23" i="4"/>
  <c r="T23" i="4" s="1"/>
  <c r="B41" i="4"/>
  <c r="B72" i="4"/>
  <c r="K55" i="4"/>
  <c r="T55" i="4" s="1"/>
  <c r="B57" i="4"/>
  <c r="K40" i="4"/>
  <c r="T40" i="4" s="1"/>
  <c r="H154" i="14"/>
  <c r="D22" i="16" s="1"/>
  <c r="B73" i="4"/>
  <c r="K56" i="4"/>
  <c r="T56" i="4" s="1"/>
  <c r="H149" i="3"/>
  <c r="B132" i="3"/>
  <c r="N115" i="3"/>
  <c r="N98" i="3"/>
  <c r="H81" i="3"/>
  <c r="B64" i="3"/>
  <c r="N29" i="3"/>
  <c r="B149" i="3"/>
  <c r="N132" i="3"/>
  <c r="H132" i="3"/>
  <c r="N81" i="3"/>
  <c r="H64" i="3"/>
  <c r="B47" i="3"/>
  <c r="B30" i="3"/>
  <c r="H115" i="3"/>
  <c r="N47" i="3"/>
  <c r="H98" i="3"/>
  <c r="N149" i="3"/>
  <c r="B81" i="3"/>
  <c r="H47" i="3"/>
  <c r="N64" i="3"/>
  <c r="B98" i="3"/>
  <c r="B115" i="3"/>
  <c r="H29" i="3"/>
  <c r="B108" i="14"/>
  <c r="L91" i="14"/>
  <c r="V91" i="14" s="1"/>
  <c r="L88" i="14"/>
  <c r="V88" i="14" s="1"/>
  <c r="B105" i="14"/>
  <c r="B105" i="4"/>
  <c r="K88" i="4"/>
  <c r="T88" i="4" s="1"/>
  <c r="B43" i="14"/>
  <c r="B26" i="14"/>
  <c r="L25" i="14"/>
  <c r="V25" i="14" s="1"/>
  <c r="B140" i="14"/>
  <c r="L140" i="14" s="1"/>
  <c r="V140" i="14" s="1"/>
  <c r="L123" i="14"/>
  <c r="V123" i="14" s="1"/>
  <c r="B90" i="14"/>
  <c r="L73" i="14"/>
  <c r="V73" i="14" s="1"/>
  <c r="B59" i="14"/>
  <c r="L42" i="14"/>
  <c r="V42" i="14" s="1"/>
  <c r="L75" i="14"/>
  <c r="V75" i="14" s="1"/>
  <c r="B92" i="14"/>
  <c r="B23" i="8" l="1"/>
  <c r="D23" i="16"/>
  <c r="K72" i="4"/>
  <c r="T72" i="4" s="1"/>
  <c r="B89" i="4"/>
  <c r="B58" i="4"/>
  <c r="K41" i="4"/>
  <c r="T41" i="4" s="1"/>
  <c r="K57" i="4"/>
  <c r="T57" i="4" s="1"/>
  <c r="B74" i="4"/>
  <c r="B90" i="4"/>
  <c r="K73" i="4"/>
  <c r="T73" i="4" s="1"/>
  <c r="K24" i="4"/>
  <c r="T24" i="4" s="1"/>
  <c r="B25" i="4"/>
  <c r="B42" i="4"/>
  <c r="B27" i="14"/>
  <c r="B44" i="14"/>
  <c r="L26" i="14"/>
  <c r="V26" i="14" s="1"/>
  <c r="B60" i="14"/>
  <c r="L43" i="14"/>
  <c r="V43" i="14" s="1"/>
  <c r="B150" i="3"/>
  <c r="N116" i="3"/>
  <c r="H150" i="3"/>
  <c r="H99" i="3"/>
  <c r="B82" i="3"/>
  <c r="N48" i="3"/>
  <c r="H30" i="3"/>
  <c r="N99" i="3"/>
  <c r="H82" i="3"/>
  <c r="B65" i="3"/>
  <c r="N30" i="3"/>
  <c r="B116" i="3"/>
  <c r="B99" i="3"/>
  <c r="B48" i="3"/>
  <c r="N82" i="3"/>
  <c r="B31" i="3"/>
  <c r="B133" i="3"/>
  <c r="H116" i="3"/>
  <c r="H65" i="3"/>
  <c r="N150" i="3"/>
  <c r="N133" i="3"/>
  <c r="H133" i="3"/>
  <c r="H48" i="3"/>
  <c r="N65" i="3"/>
  <c r="B122" i="14"/>
  <c r="L105" i="14"/>
  <c r="V105" i="14" s="1"/>
  <c r="B109" i="14"/>
  <c r="L92" i="14"/>
  <c r="V92" i="14" s="1"/>
  <c r="B76" i="14"/>
  <c r="L59" i="14"/>
  <c r="V59" i="14" s="1"/>
  <c r="B107" i="14"/>
  <c r="L90" i="14"/>
  <c r="V90" i="14" s="1"/>
  <c r="B122" i="4"/>
  <c r="K105" i="4"/>
  <c r="T105" i="4" s="1"/>
  <c r="B125" i="14"/>
  <c r="L108" i="14"/>
  <c r="V108" i="14" s="1"/>
  <c r="D23" i="8" l="1"/>
  <c r="D25" i="8" s="1"/>
  <c r="B23" i="16"/>
  <c r="D25" i="16" s="1"/>
  <c r="K42" i="4"/>
  <c r="T42" i="4" s="1"/>
  <c r="B59" i="4"/>
  <c r="K90" i="4"/>
  <c r="T90" i="4" s="1"/>
  <c r="B107" i="4"/>
  <c r="B75" i="4"/>
  <c r="K58" i="4"/>
  <c r="T58" i="4" s="1"/>
  <c r="B26" i="4"/>
  <c r="B43" i="4"/>
  <c r="K25" i="4"/>
  <c r="T25" i="4" s="1"/>
  <c r="B91" i="4"/>
  <c r="K74" i="4"/>
  <c r="T74" i="4" s="1"/>
  <c r="B106" i="4"/>
  <c r="K89" i="4"/>
  <c r="T89" i="4" s="1"/>
  <c r="B126" i="14"/>
  <c r="L109" i="14"/>
  <c r="V109" i="14" s="1"/>
  <c r="L122" i="14"/>
  <c r="V122" i="14" s="1"/>
  <c r="B139" i="14"/>
  <c r="L139" i="14" s="1"/>
  <c r="V139" i="14" s="1"/>
  <c r="B32" i="3"/>
  <c r="N134" i="3"/>
  <c r="N151" i="3"/>
  <c r="B134" i="3"/>
  <c r="H117" i="3"/>
  <c r="B117" i="3"/>
  <c r="B100" i="3"/>
  <c r="N66" i="3"/>
  <c r="H49" i="3"/>
  <c r="H151" i="3"/>
  <c r="N117" i="3"/>
  <c r="H100" i="3"/>
  <c r="B83" i="3"/>
  <c r="N49" i="3"/>
  <c r="H31" i="3"/>
  <c r="N31" i="3"/>
  <c r="H66" i="3"/>
  <c r="B66" i="3"/>
  <c r="B49" i="3"/>
  <c r="B151" i="3"/>
  <c r="H83" i="3"/>
  <c r="N83" i="3"/>
  <c r="H134" i="3"/>
  <c r="N100" i="3"/>
  <c r="B77" i="14"/>
  <c r="L60" i="14"/>
  <c r="V60" i="14" s="1"/>
  <c r="B61" i="14"/>
  <c r="L44" i="14"/>
  <c r="V44" i="14" s="1"/>
  <c r="B142" i="14"/>
  <c r="L142" i="14" s="1"/>
  <c r="V142" i="14" s="1"/>
  <c r="L125" i="14"/>
  <c r="V125" i="14" s="1"/>
  <c r="L76" i="14"/>
  <c r="V76" i="14" s="1"/>
  <c r="B93" i="14"/>
  <c r="K122" i="4"/>
  <c r="T122" i="4" s="1"/>
  <c r="B139" i="4"/>
  <c r="K139" i="4" s="1"/>
  <c r="T139" i="4" s="1"/>
  <c r="B124" i="14"/>
  <c r="L107" i="14"/>
  <c r="V107" i="14" s="1"/>
  <c r="B28" i="14"/>
  <c r="L27" i="14"/>
  <c r="V27" i="14" s="1"/>
  <c r="B45" i="14"/>
  <c r="D26" i="8" l="1"/>
  <c r="D35" i="8" s="1"/>
  <c r="D26" i="16"/>
  <c r="D32" i="16" s="1"/>
  <c r="B27" i="4"/>
  <c r="K26" i="4"/>
  <c r="T26" i="4" s="1"/>
  <c r="B44" i="4"/>
  <c r="K107" i="4"/>
  <c r="T107" i="4" s="1"/>
  <c r="B124" i="4"/>
  <c r="B108" i="4"/>
  <c r="K91" i="4"/>
  <c r="T91" i="4" s="1"/>
  <c r="B76" i="4"/>
  <c r="K59" i="4"/>
  <c r="T59" i="4" s="1"/>
  <c r="K106" i="4"/>
  <c r="T106" i="4" s="1"/>
  <c r="B123" i="4"/>
  <c r="K43" i="4"/>
  <c r="T43" i="4" s="1"/>
  <c r="B60" i="4"/>
  <c r="K75" i="4"/>
  <c r="T75" i="4" s="1"/>
  <c r="B92" i="4"/>
  <c r="B46" i="14"/>
  <c r="L28" i="14"/>
  <c r="V28" i="14" s="1"/>
  <c r="B94" i="14"/>
  <c r="L77" i="14"/>
  <c r="V77" i="14" s="1"/>
  <c r="N152" i="3"/>
  <c r="H135" i="3"/>
  <c r="B33" i="3"/>
  <c r="N84" i="3"/>
  <c r="H67" i="3"/>
  <c r="B50" i="3"/>
  <c r="B135" i="3"/>
  <c r="H118" i="3"/>
  <c r="B118" i="3"/>
  <c r="B101" i="3"/>
  <c r="N67" i="3"/>
  <c r="H50" i="3"/>
  <c r="N118" i="3"/>
  <c r="N101" i="3"/>
  <c r="H32" i="3"/>
  <c r="B84" i="3"/>
  <c r="H152" i="3"/>
  <c r="N50" i="3"/>
  <c r="N32" i="3"/>
  <c r="B67" i="3"/>
  <c r="N135" i="3"/>
  <c r="H84" i="3"/>
  <c r="B152" i="3"/>
  <c r="H101" i="3"/>
  <c r="B110" i="14"/>
  <c r="L93" i="14"/>
  <c r="V93" i="14" s="1"/>
  <c r="L45" i="14"/>
  <c r="V45" i="14" s="1"/>
  <c r="B62" i="14"/>
  <c r="L124" i="14"/>
  <c r="V124" i="14" s="1"/>
  <c r="B141" i="14"/>
  <c r="L141" i="14" s="1"/>
  <c r="V141" i="14" s="1"/>
  <c r="B78" i="14"/>
  <c r="L61" i="14"/>
  <c r="V61" i="14" s="1"/>
  <c r="L126" i="14"/>
  <c r="V126" i="14" s="1"/>
  <c r="B143" i="14"/>
  <c r="L143" i="14" s="1"/>
  <c r="V143" i="14" s="1"/>
  <c r="D33" i="8" l="1"/>
  <c r="D30" i="8"/>
  <c r="D31" i="8"/>
  <c r="D36" i="8"/>
  <c r="D32" i="8"/>
  <c r="D34" i="8"/>
  <c r="D29" i="8"/>
  <c r="D31" i="16"/>
  <c r="D30" i="16"/>
  <c r="D29" i="16"/>
  <c r="B77" i="4"/>
  <c r="K60" i="4"/>
  <c r="T60" i="4" s="1"/>
  <c r="B61" i="4"/>
  <c r="K44" i="4"/>
  <c r="T44" i="4" s="1"/>
  <c r="K92" i="4"/>
  <c r="T92" i="4" s="1"/>
  <c r="B109" i="4"/>
  <c r="K123" i="4"/>
  <c r="T123" i="4" s="1"/>
  <c r="B140" i="4"/>
  <c r="K140" i="4" s="1"/>
  <c r="T140" i="4" s="1"/>
  <c r="K76" i="4"/>
  <c r="T76" i="4" s="1"/>
  <c r="B93" i="4"/>
  <c r="B125" i="4"/>
  <c r="K108" i="4"/>
  <c r="T108" i="4" s="1"/>
  <c r="B141" i="4"/>
  <c r="K141" i="4" s="1"/>
  <c r="T141" i="4" s="1"/>
  <c r="K124" i="4"/>
  <c r="T124" i="4" s="1"/>
  <c r="B28" i="4"/>
  <c r="B45" i="4"/>
  <c r="K27" i="4"/>
  <c r="T27" i="4" s="1"/>
  <c r="B95" i="14"/>
  <c r="L78" i="14"/>
  <c r="V78" i="14" s="1"/>
  <c r="L62" i="14"/>
  <c r="V62" i="14" s="1"/>
  <c r="B79" i="14"/>
  <c r="H153" i="3"/>
  <c r="B136" i="3"/>
  <c r="B34" i="3"/>
  <c r="B153" i="3"/>
  <c r="N136" i="3"/>
  <c r="H136" i="3"/>
  <c r="N102" i="3"/>
  <c r="H85" i="3"/>
  <c r="B68" i="3"/>
  <c r="N33" i="3"/>
  <c r="N153" i="3"/>
  <c r="N85" i="3"/>
  <c r="H68" i="3"/>
  <c r="B51" i="3"/>
  <c r="H102" i="3"/>
  <c r="N68" i="3"/>
  <c r="H119" i="3"/>
  <c r="N51" i="3"/>
  <c r="N119" i="3"/>
  <c r="B119" i="3"/>
  <c r="B102" i="3"/>
  <c r="H33" i="3"/>
  <c r="B85" i="3"/>
  <c r="H51" i="3"/>
  <c r="B111" i="14"/>
  <c r="L94" i="14"/>
  <c r="V94" i="14" s="1"/>
  <c r="L46" i="14"/>
  <c r="V46" i="14" s="1"/>
  <c r="B63" i="14"/>
  <c r="B127" i="14"/>
  <c r="L110" i="14"/>
  <c r="V110" i="14" s="1"/>
  <c r="D37" i="8" l="1"/>
  <c r="D33" i="16"/>
  <c r="K45" i="4"/>
  <c r="T45" i="4" s="1"/>
  <c r="B62" i="4"/>
  <c r="B46" i="4"/>
  <c r="K28" i="4"/>
  <c r="T28" i="4" s="1"/>
  <c r="K125" i="4"/>
  <c r="T125" i="4" s="1"/>
  <c r="B142" i="4"/>
  <c r="K142" i="4" s="1"/>
  <c r="T142" i="4" s="1"/>
  <c r="B78" i="4"/>
  <c r="K61" i="4"/>
  <c r="T61" i="4" s="1"/>
  <c r="B110" i="4"/>
  <c r="K93" i="4"/>
  <c r="T93" i="4" s="1"/>
  <c r="K109" i="4"/>
  <c r="T109" i="4" s="1"/>
  <c r="B126" i="4"/>
  <c r="B94" i="4"/>
  <c r="K77" i="4"/>
  <c r="T77" i="4" s="1"/>
  <c r="B112" i="14"/>
  <c r="L95" i="14"/>
  <c r="V95" i="14" s="1"/>
  <c r="L127" i="14"/>
  <c r="V127" i="14" s="1"/>
  <c r="B144" i="14"/>
  <c r="L144" i="14" s="1"/>
  <c r="V144" i="14" s="1"/>
  <c r="B128" i="14"/>
  <c r="L111" i="14"/>
  <c r="V111" i="14" s="1"/>
  <c r="B154" i="3"/>
  <c r="N120" i="3"/>
  <c r="H103" i="3"/>
  <c r="B86" i="3"/>
  <c r="N52" i="3"/>
  <c r="H34" i="3"/>
  <c r="B35" i="3"/>
  <c r="N137" i="3"/>
  <c r="H137" i="3"/>
  <c r="N103" i="3"/>
  <c r="H86" i="3"/>
  <c r="B69" i="3"/>
  <c r="N34" i="3"/>
  <c r="N86" i="3"/>
  <c r="H52" i="3"/>
  <c r="N69" i="3"/>
  <c r="H154" i="3"/>
  <c r="B137" i="3"/>
  <c r="B120" i="3"/>
  <c r="B103" i="3"/>
  <c r="N154" i="3"/>
  <c r="H120" i="3"/>
  <c r="B52" i="3"/>
  <c r="H69" i="3"/>
  <c r="L79" i="14"/>
  <c r="V79" i="14" s="1"/>
  <c r="B96" i="14"/>
  <c r="L63" i="14"/>
  <c r="V63" i="14" s="1"/>
  <c r="B80" i="14"/>
  <c r="K126" i="4" l="1"/>
  <c r="T126" i="4" s="1"/>
  <c r="B143" i="4"/>
  <c r="K143" i="4" s="1"/>
  <c r="T143" i="4" s="1"/>
  <c r="K78" i="4"/>
  <c r="T78" i="4" s="1"/>
  <c r="B95" i="4"/>
  <c r="K46" i="4"/>
  <c r="T46" i="4" s="1"/>
  <c r="B63" i="4"/>
  <c r="K62" i="4"/>
  <c r="T62" i="4" s="1"/>
  <c r="B79" i="4"/>
  <c r="B111" i="4"/>
  <c r="K94" i="4"/>
  <c r="T94" i="4" s="1"/>
  <c r="K110" i="4"/>
  <c r="T110" i="4" s="1"/>
  <c r="B127" i="4"/>
  <c r="B97" i="14"/>
  <c r="L80" i="14"/>
  <c r="V80" i="14" s="1"/>
  <c r="N138" i="3"/>
  <c r="H155" i="3"/>
  <c r="H121" i="3"/>
  <c r="B104" i="3"/>
  <c r="N70" i="3"/>
  <c r="H53" i="3"/>
  <c r="B155" i="3"/>
  <c r="N121" i="3"/>
  <c r="H104" i="3"/>
  <c r="B87" i="3"/>
  <c r="N53" i="3"/>
  <c r="H35" i="3"/>
  <c r="N155" i="3"/>
  <c r="H138" i="3"/>
  <c r="H87" i="3"/>
  <c r="H70" i="3"/>
  <c r="B121" i="3"/>
  <c r="N104" i="3"/>
  <c r="N87" i="3"/>
  <c r="N35" i="3"/>
  <c r="B70" i="3"/>
  <c r="B53" i="3"/>
  <c r="B138" i="3"/>
  <c r="B113" i="14"/>
  <c r="L96" i="14"/>
  <c r="V96" i="14" s="1"/>
  <c r="L128" i="14"/>
  <c r="V128" i="14" s="1"/>
  <c r="B145" i="14"/>
  <c r="L145" i="14" s="1"/>
  <c r="V145" i="14" s="1"/>
  <c r="B129" i="14"/>
  <c r="L112" i="14"/>
  <c r="V112" i="14" s="1"/>
  <c r="K127" i="4" l="1"/>
  <c r="T127" i="4" s="1"/>
  <c r="B144" i="4"/>
  <c r="K144" i="4" s="1"/>
  <c r="T144" i="4" s="1"/>
  <c r="B96" i="4"/>
  <c r="K79" i="4"/>
  <c r="T79" i="4" s="1"/>
  <c r="B112" i="4"/>
  <c r="K95" i="4"/>
  <c r="T95" i="4" s="1"/>
  <c r="B80" i="4"/>
  <c r="K63" i="4"/>
  <c r="T63" i="4" s="1"/>
  <c r="K111" i="4"/>
  <c r="T111" i="4" s="1"/>
  <c r="B128" i="4"/>
  <c r="B146" i="14"/>
  <c r="L146" i="14" s="1"/>
  <c r="V146" i="14" s="1"/>
  <c r="L129" i="14"/>
  <c r="V129" i="14" s="1"/>
  <c r="L113" i="14"/>
  <c r="V113" i="14" s="1"/>
  <c r="B130" i="14"/>
  <c r="B114" i="14"/>
  <c r="L97" i="14"/>
  <c r="V97" i="14" s="1"/>
  <c r="K80" i="4" l="1"/>
  <c r="T80" i="4" s="1"/>
  <c r="B97" i="4"/>
  <c r="B113" i="4"/>
  <c r="K96" i="4"/>
  <c r="T96" i="4" s="1"/>
  <c r="K128" i="4"/>
  <c r="T128" i="4" s="1"/>
  <c r="B145" i="4"/>
  <c r="K145" i="4" s="1"/>
  <c r="T145" i="4" s="1"/>
  <c r="B129" i="4"/>
  <c r="K112" i="4"/>
  <c r="T112" i="4" s="1"/>
  <c r="L130" i="14"/>
  <c r="V130" i="14" s="1"/>
  <c r="B147" i="14"/>
  <c r="L147" i="14" s="1"/>
  <c r="V147" i="14" s="1"/>
  <c r="L114" i="14"/>
  <c r="V114" i="14" s="1"/>
  <c r="B131" i="14"/>
  <c r="K129" i="4" l="1"/>
  <c r="T129" i="4" s="1"/>
  <c r="B146" i="4"/>
  <c r="K146" i="4" s="1"/>
  <c r="T146" i="4" s="1"/>
  <c r="K113" i="4"/>
  <c r="T113" i="4" s="1"/>
  <c r="B130" i="4"/>
  <c r="B114" i="4"/>
  <c r="K97" i="4"/>
  <c r="T97" i="4" s="1"/>
  <c r="L131" i="14"/>
  <c r="V131" i="14" s="1"/>
  <c r="B148" i="14"/>
  <c r="L148" i="14" s="1"/>
  <c r="V148" i="14" s="1"/>
  <c r="K130" i="4" l="1"/>
  <c r="T130" i="4" s="1"/>
  <c r="B147" i="4"/>
  <c r="K147" i="4" s="1"/>
  <c r="T147" i="4" s="1"/>
  <c r="K114" i="4"/>
  <c r="T114" i="4" s="1"/>
  <c r="B131" i="4"/>
  <c r="K131" i="4" l="1"/>
  <c r="T131" i="4" s="1"/>
  <c r="B148" i="4"/>
  <c r="K148" i="4" s="1"/>
  <c r="T148" i="4" s="1"/>
</calcChain>
</file>

<file path=xl/sharedStrings.xml><?xml version="1.0" encoding="utf-8"?>
<sst xmlns="http://schemas.openxmlformats.org/spreadsheetml/2006/main" count="1159" uniqueCount="163">
  <si>
    <t>LOSS AND LAE RESERVE DISCOUNT FACTORS</t>
  </si>
  <si>
    <t>Source</t>
  </si>
  <si>
    <t>Rev Proc</t>
  </si>
  <si>
    <t>2010-49</t>
  </si>
  <si>
    <t>2009-55</t>
  </si>
  <si>
    <t>2008-70</t>
  </si>
  <si>
    <t>2000-44</t>
  </si>
  <si>
    <t>99-36</t>
  </si>
  <si>
    <t>99-15</t>
  </si>
  <si>
    <t>98-11</t>
  </si>
  <si>
    <t>96-44</t>
  </si>
  <si>
    <t>95-40</t>
  </si>
  <si>
    <t>Line of Business</t>
  </si>
  <si>
    <t>Homeowners/Farmowners</t>
  </si>
  <si>
    <t>Private Passenger Auto</t>
  </si>
  <si>
    <t>Commercial Auto Liability</t>
  </si>
  <si>
    <t>Workers Compensation</t>
  </si>
  <si>
    <t>Commercial Multi Peril</t>
  </si>
  <si>
    <t>Medical Malpractice - Occurrence</t>
  </si>
  <si>
    <t>Medical Malpractice - Claims Made</t>
  </si>
  <si>
    <t>Special Liability Lines</t>
  </si>
  <si>
    <t>Other Liability - Occurrence</t>
  </si>
  <si>
    <t>Other Liability - Claims Made</t>
  </si>
  <si>
    <t>Special Property</t>
  </si>
  <si>
    <t>Auto Physical</t>
  </si>
  <si>
    <t>Fidelity Surety Guaranty</t>
  </si>
  <si>
    <t>Other (Including Credit)</t>
  </si>
  <si>
    <t>International</t>
  </si>
  <si>
    <t>Product Liability - Occurrence</t>
  </si>
  <si>
    <t>Product Liability - Claims Made</t>
  </si>
  <si>
    <t>Financial/Mortgage Guaranty</t>
  </si>
  <si>
    <t>Miscellaneous Casualty</t>
  </si>
  <si>
    <t>Accident and Health</t>
  </si>
  <si>
    <t>AY+0</t>
  </si>
  <si>
    <t>AY+1</t>
  </si>
  <si>
    <t>AY+2</t>
  </si>
  <si>
    <t>AY+3</t>
  </si>
  <si>
    <t>AY+4</t>
  </si>
  <si>
    <t>AY+5</t>
  </si>
  <si>
    <t>AY+6</t>
  </si>
  <si>
    <t>AY+7</t>
  </si>
  <si>
    <t>AY+8</t>
  </si>
  <si>
    <t>AY+9</t>
  </si>
  <si>
    <t>AY+10</t>
  </si>
  <si>
    <t>AY+11</t>
  </si>
  <si>
    <t>AY+12</t>
  </si>
  <si>
    <t>AY+13</t>
  </si>
  <si>
    <t>AY+14</t>
  </si>
  <si>
    <t>AY+15</t>
  </si>
  <si>
    <t>TREASURY BASIS</t>
  </si>
  <si>
    <t>Accident Year</t>
  </si>
  <si>
    <t>Composite</t>
  </si>
  <si>
    <t>Prior</t>
  </si>
  <si>
    <t>Reinsurance - Assumed Property (A)</t>
  </si>
  <si>
    <t>Reinsurance - Assumed Liability (B)</t>
  </si>
  <si>
    <t xml:space="preserve">Reinsurance - Assumed Financial Lines (C) </t>
  </si>
  <si>
    <t>Schedule P Part 1 - Inputs</t>
  </si>
  <si>
    <t xml:space="preserve">Schedule P - </t>
  </si>
  <si>
    <t>Prior year summary</t>
  </si>
  <si>
    <t>Prior year discounts</t>
  </si>
  <si>
    <t>FN</t>
  </si>
  <si>
    <t>Salvage
and
Subrogation
Discount</t>
  </si>
  <si>
    <t>Gross
Reserve
Discount</t>
  </si>
  <si>
    <t>Salvage
and
Subrogation
Anticipated</t>
  </si>
  <si>
    <t>Total
Net
Losses
and
Expenses
Unpaid</t>
  </si>
  <si>
    <t>Tabular
Discount</t>
  </si>
  <si>
    <t>Totals</t>
  </si>
  <si>
    <t>Schedule P -</t>
  </si>
  <si>
    <t xml:space="preserve">International   </t>
  </si>
  <si>
    <t>Input Check</t>
  </si>
  <si>
    <t>All amounts should be zero</t>
  </si>
  <si>
    <t>Schedule P - Inputs</t>
  </si>
  <si>
    <t>23 &amp; 24</t>
  </si>
  <si>
    <t>Discount
Factor</t>
  </si>
  <si>
    <t>Discounted
Salvage
and
Subrogation</t>
  </si>
  <si>
    <t>Gross 
Reserves</t>
  </si>
  <si>
    <t>Discounted
Reserves</t>
  </si>
  <si>
    <t>SALVAGE AND SUBROGATION DISCOUNT FACTORS</t>
  </si>
  <si>
    <t>Private Passenger Auto Liability/Medical</t>
  </si>
  <si>
    <t>Commercial Auto/Truck Liability/Medical</t>
  </si>
  <si>
    <t>Workers' Compensation</t>
  </si>
  <si>
    <t>Special Liability</t>
  </si>
  <si>
    <t>Auto Physical Damage</t>
  </si>
  <si>
    <t>Fidelity/Surety</t>
  </si>
  <si>
    <t>Other - Including Credit</t>
  </si>
  <si>
    <t>Commercial Multiple Peril</t>
  </si>
  <si>
    <t>Product Liability (Occurrence)</t>
  </si>
  <si>
    <t>Background</t>
  </si>
  <si>
    <t>LOSS AND LAE / SALVAGE AND SUBROGATION RESERVE DISCOUNTING TEMPLATE</t>
  </si>
  <si>
    <t>Template Instructions</t>
  </si>
  <si>
    <t>From Schedule P:</t>
  </si>
  <si>
    <t xml:space="preserve">  Column 23:  Salvage and Subrogation Anticipated</t>
  </si>
  <si>
    <t xml:space="preserve">  Column 24:  Total Net Losses and Expenses Unpaid</t>
  </si>
  <si>
    <t xml:space="preserve">  FN 32: Discounts Included in Statutory Reserves</t>
  </si>
  <si>
    <t>The template will automatically gross up the loss reserves by the amount of the salvage and subrogation reserves and statutory discounts.  All worksheets other than the "SCH P INPUTS" will calculate automatically.</t>
  </si>
  <si>
    <t>Adjustment</t>
  </si>
  <si>
    <t>Amount of Discount</t>
  </si>
  <si>
    <t>Part 1 - Summary</t>
  </si>
  <si>
    <t>A/S Page 3, Ln 1 + Ln 3</t>
  </si>
  <si>
    <t>A/S Page 3, Ln 1 + Ln 3 PY</t>
  </si>
  <si>
    <t>Internal Revenue Code (IRC) §846 provides that discounted unpaid losses must be separately determined for each accident year of each line of business by applying an interest rate determined under §846(c) and the appropriate loss payment pattern to the amount of unpaid losses as measured at the end of the tax year.</t>
  </si>
  <si>
    <t>IRC §846(d) directs the Secretary to use the most recent aggregate loss payment data of property and casualty insurance companies to determine and publish a loss payment pattern for each line of business every five years.  This payment pattern is used to discount unpaid losses for the accident year ending with a determination year and for each of the four succeeding accident years.</t>
  </si>
  <si>
    <t>IRC §846(e) allows a taxpayer to make an election in each determination year to use its own historical payment pattern instead of the Secretary's tables.  This election does not apply to any international insurance or reinsurance line of business.</t>
  </si>
  <si>
    <t>IRC §846(f)(4) defines the term "line of business" as a category for the reporting of loss payment patterns on the annual statement for fire and casualty companies approved by the National Association of Insurance Commissioners (NAIC), except that the multiple peril lines shall be treated as a single line of business.  IRC §846(f)(5) states that the term "multiple peril lines" means the lines of business relating to farmowners multiple peril, homeowners multiple peril, commercial multiple peril, ocean marine, aircraft (all perils) and boiler and machinery.</t>
  </si>
  <si>
    <t>Total Salvage and Subrogation Anticipated</t>
  </si>
  <si>
    <t>Total Discounted Salvage and Subrogation</t>
  </si>
  <si>
    <t>Total Gross Reserves</t>
  </si>
  <si>
    <t>Total Discounted Reserves</t>
  </si>
  <si>
    <t>2010-50</t>
  </si>
  <si>
    <t>2009-56</t>
  </si>
  <si>
    <t>2008-71</t>
  </si>
  <si>
    <t>2008-11</t>
  </si>
  <si>
    <t>2007-10</t>
  </si>
  <si>
    <t>2005-73</t>
  </si>
  <si>
    <t>2004-70</t>
  </si>
  <si>
    <t>2004-10</t>
  </si>
  <si>
    <t>2003-18</t>
  </si>
  <si>
    <t>* Note that the Accident and Health Loss Reserve Discounting Rate = 1 / SQRT(1 + applicable interest rate for the tax year)</t>
  </si>
  <si>
    <t>Please note that under IRC §846(a)(3), tax reserves may not be higher than book reserves.  If the tax reserves for any line of business in any accident year exceed the book reserves, the book reserves for those lines of business in those accident years should be used when calculating the M-1 adjustment.  This will be a manual adjustment on the template.</t>
  </si>
  <si>
    <t>2011-53</t>
  </si>
  <si>
    <t>2011-54</t>
  </si>
  <si>
    <t>2012-45</t>
  </si>
  <si>
    <t>2012-44</t>
  </si>
  <si>
    <t>Warranty</t>
  </si>
  <si>
    <t>2013-36</t>
  </si>
  <si>
    <t>2013-37</t>
  </si>
  <si>
    <t>2014-60</t>
  </si>
  <si>
    <t>2014-59</t>
  </si>
  <si>
    <t>2015-54</t>
  </si>
  <si>
    <t>2015-52</t>
  </si>
  <si>
    <t>2016-58</t>
  </si>
  <si>
    <t>2016-59</t>
  </si>
  <si>
    <t>For the 2017 Tax Year</t>
  </si>
  <si>
    <t>All manual inputs are done on the workpaper titled "SCH P INPUTS" in the shaded blue input cells.  Please enter the following information by accident year and line of business.  The net loss and salvage and subrogation reserves should be entered in whole dollars if presented in 000's in the 2017 Annual Statement.</t>
  </si>
  <si>
    <t>For the Year Ended 12/31/2017</t>
  </si>
  <si>
    <t>Pursuant to §846(d), the Secretary has determined a loss payment pattern for each property and casualty line of business for the 2012 determination year that, pursuant to §846(d)(1), must be applied through the 2017 accident year.</t>
  </si>
  <si>
    <t>AY+</t>
  </si>
  <si>
    <t>Check</t>
  </si>
  <si>
    <t>Scheduled Reversal of DTL:</t>
  </si>
  <si>
    <t>2018-13</t>
  </si>
  <si>
    <t>IRS</t>
  </si>
  <si>
    <t>Revenue Procedure
2018-13</t>
  </si>
  <si>
    <t>Dec. 31, 2017</t>
  </si>
  <si>
    <t>Gross Loss and LAE Reserves (STAT/GAAP)</t>
  </si>
  <si>
    <t>Discounted Loss and LAE Reserves (Tax)</t>
  </si>
  <si>
    <t>Deferred Tax Asset/(Liability) Gross Up</t>
  </si>
  <si>
    <r>
      <t xml:space="preserve">The 2017 Loss and LAE / Salvage and Subrogation Reserve Discounting Template will discount Unpaid Loss, Loss Adjustment Expenses (LAE) and Salvage &amp; Subrogation (S&amp;S) reserves as presented in the 2017 NAIC Annual Statement.  This template has been designed to discount the reserves using the industry discount factors published annually by the Internal Revenue Service (IRS).  The loss discount factors and salvage and </t>
    </r>
    <r>
      <rPr>
        <sz val="10"/>
        <rFont val="Arial"/>
        <family val="2"/>
      </rPr>
      <t>subrogation discount factors for the 2017 accident year were published by the IRS in Revenue Procedure 2018-13</t>
    </r>
    <r>
      <rPr>
        <sz val="10"/>
        <color theme="1"/>
        <rFont val="Arial"/>
        <family val="2"/>
      </rPr>
      <t xml:space="preserve">. </t>
    </r>
  </si>
  <si>
    <t>For the year ending December 31, 2017</t>
  </si>
  <si>
    <t>Scheduled Reversal of DTA:</t>
  </si>
  <si>
    <t>Revenue Procedure
2019-31</t>
  </si>
  <si>
    <t>REVENUE PROCEDURE 2019-31</t>
  </si>
  <si>
    <t>Section 6.02(1)(b) of Revenue Procedure 2019-30 indicates that the section 481(a) adjustment period for the Salvage Adjustment, if any, is one taxable year (the First Year) for a negative section 481(a) adjustment and four taxable years (the First TCJA Year and the three succeeding taxable years) for a postive section 481(a) adjustment.</t>
  </si>
  <si>
    <t>1. Gross up to Dec. 31, 2017 DTA for TCJA Adjustment:</t>
  </si>
  <si>
    <t>2. DTL recorded for TCJA Adjustment with 8 year spread:</t>
  </si>
  <si>
    <t>1. Gross up to Dec. 31, 2017 DTL for TCJA Adjustment:</t>
  </si>
  <si>
    <t>2. DTA recorded for TCJA Adjustment with 1 or 4 year spread:</t>
  </si>
  <si>
    <t>Section 6.02(1)(a) of Revenue Procedure 2019-30 indicates that the section 481(a) adjustment period for the section 481(a) adjustment period for the TCJA Adjustment is eight taxable years (the First TCJA Year and the seven succeeding taxable years).</t>
  </si>
  <si>
    <t xml:space="preserve">Revenue Procedure 2019-30 provides simplified procedures for an insurance company to obtain automatic consent to change its method of accounting for discounting unpaid losses and expenses unpaid, estimated salvage recoverable, and unearned premiums attributable to title insurance to comply with modifications from the Tax Cuts and Jobs Act. The following template is to be used for taxpayers using revised discount factors in the first TCJA year. If the taxpayer used proposed discount factors in the first TCJA year an additional adjustment will need to be made (see section 6.01(2)). </t>
  </si>
  <si>
    <t>BAKER TILLY'S TCJA ADJUSTMENT FOR TAXPAYERS USING</t>
  </si>
  <si>
    <t>REVISED DISCOUNT FACTORS IN FIRST TCJA YEAR TEMPLATE</t>
  </si>
  <si>
    <t>Disclaimer: This template is provided to assist entities with calculating its unpaid loss and salvage TCJA adjustment for taxpayers using revised discount factors in the first TCJA Year. This template is provided for illustrative purposes only. Baker Tilly makes no claim as to the completeness or accuracy of this template in accordance with Revenue Procedure 2019-30.</t>
  </si>
  <si>
    <t>Loss Reserve Discounting TCJA Transitional Adjustment</t>
  </si>
  <si>
    <t>Salvage and Subrogation TCJA Transitional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</si>
</sst>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00"/>
    <numFmt numFmtId="165" formatCode="_(* #,##0_);_(* \(#,##0\);_(* &quot;-&quot;??_);_(@_)"/>
    <numFmt numFmtId="166" formatCode="0.000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font>
    <font>
      <sz val="12"/>
      <name val="Helv"/>
    </font>
    <font>
      <b/>
      <sz val="11"/>
      <color rgb="FFFF0000"/>
      <name val="Calibri"/>
      <family val="2"/>
      <scheme val="minor"/>
    </font>
    <font>
      <b/>
      <u/>
      <sz val="10"/>
      <color theme="1"/>
      <name val="Arial"/>
      <family val="2"/>
    </font>
    <font>
      <b/>
      <sz val="11"/>
      <color theme="1"/>
      <name val="Arial"/>
      <family val="2"/>
    </font>
    <font>
      <sz val="10"/>
      <color rgb="FFFF0000"/>
      <name val="Arial"/>
      <family val="2"/>
    </font>
    <font>
      <sz val="10"/>
      <name val="Arial"/>
      <family val="2"/>
    </font>
    <font>
      <sz val="11"/>
      <color rgb="FFFF0000"/>
      <name val="Calibri"/>
      <family val="2"/>
      <scheme val="minor"/>
    </font>
    <font>
      <sz val="10"/>
      <color rgb="FF00B0F0"/>
      <name val="Arial"/>
      <family val="2"/>
    </font>
    <font>
      <b/>
      <sz val="10"/>
      <name val="Arial"/>
      <family val="2"/>
    </font>
    <font>
      <sz val="8"/>
      <color theme="1"/>
      <name val="Calibri"/>
      <family val="2"/>
      <scheme val="minor"/>
    </font>
    <font>
      <sz val="11"/>
      <color theme="1"/>
      <name val="Arial"/>
      <family val="2"/>
    </font>
    <font>
      <sz val="11"/>
      <color theme="1"/>
      <name val="Arial"/>
      <family val="2"/>
    </font>
    <font>
      <i/>
      <sz val="11"/>
      <color theme="1"/>
      <name val="Calibri"/>
      <family val="2"/>
      <scheme val="minor"/>
    </font>
    <font>
      <i/>
      <sz val="12"/>
      <color rgb="FF5F574F"/>
      <name val="Arial"/>
      <family val="2"/>
    </font>
    <font>
      <b/>
      <sz val="18"/>
      <color rgb="FF002138"/>
      <name val="Arial"/>
      <family val="2"/>
    </font>
    <font>
      <b/>
      <sz val="12"/>
      <color rgb="FF002138"/>
      <name val="Arial"/>
      <family val="2"/>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C9EC5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0">
    <xf numFmtId="0" fontId="0" fillId="0" borderId="0"/>
    <xf numFmtId="43" fontId="26" fillId="0" borderId="0" applyFont="0" applyFill="0" applyBorder="0" applyAlignment="0" applyProtection="0"/>
    <xf numFmtId="0" fontId="29" fillId="0" borderId="0" applyNumberFormat="0" applyFill="0" applyBorder="0" applyAlignment="0" applyProtection="0">
      <alignment vertical="top"/>
      <protection locked="0"/>
    </xf>
    <xf numFmtId="37" fontId="30" fillId="0" borderId="0"/>
    <xf numFmtId="0" fontId="30" fillId="0" borderId="0"/>
    <xf numFmtId="9" fontId="26"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cellStyleXfs>
  <cellXfs count="253">
    <xf numFmtId="0" fontId="0" fillId="0" borderId="0" xfId="0"/>
    <xf numFmtId="0" fontId="24" fillId="0" borderId="0" xfId="0" applyFont="1"/>
    <xf numFmtId="0" fontId="25" fillId="0" borderId="0" xfId="0" applyFont="1" applyAlignment="1">
      <alignment horizontal="center"/>
    </xf>
    <xf numFmtId="41" fontId="0" fillId="0" borderId="1" xfId="0" applyNumberFormat="1" applyBorder="1"/>
    <xf numFmtId="41" fontId="0" fillId="2" borderId="25" xfId="0" applyNumberFormat="1" applyFill="1" applyBorder="1"/>
    <xf numFmtId="0" fontId="0" fillId="2" borderId="19" xfId="0" applyFill="1" applyBorder="1"/>
    <xf numFmtId="41" fontId="28" fillId="2" borderId="25" xfId="0" applyNumberFormat="1" applyFont="1" applyFill="1" applyBorder="1"/>
    <xf numFmtId="164" fontId="0" fillId="2" borderId="25" xfId="0" applyNumberFormat="1" applyFill="1" applyBorder="1"/>
    <xf numFmtId="164" fontId="0" fillId="2" borderId="19" xfId="0" applyNumberFormat="1" applyFill="1" applyBorder="1"/>
    <xf numFmtId="0" fontId="32" fillId="0" borderId="0" xfId="0" applyFont="1" applyAlignment="1">
      <alignment wrapText="1"/>
    </xf>
    <xf numFmtId="0" fontId="24" fillId="0" borderId="0" xfId="0" applyFont="1" applyAlignment="1">
      <alignment wrapText="1"/>
    </xf>
    <xf numFmtId="0" fontId="25" fillId="4" borderId="29" xfId="0" applyFont="1" applyFill="1" applyBorder="1" applyAlignment="1">
      <alignment horizontal="center" wrapText="1"/>
    </xf>
    <xf numFmtId="0" fontId="25" fillId="4" borderId="30" xfId="0" applyFont="1" applyFill="1" applyBorder="1" applyAlignment="1">
      <alignment horizontal="center" wrapText="1"/>
    </xf>
    <xf numFmtId="41" fontId="0" fillId="0" borderId="0" xfId="0" applyNumberFormat="1" applyFill="1" applyBorder="1"/>
    <xf numFmtId="41" fontId="0" fillId="2" borderId="27" xfId="0" applyNumberFormat="1" applyFill="1" applyBorder="1"/>
    <xf numFmtId="41" fontId="0" fillId="2" borderId="28" xfId="0" applyNumberFormat="1" applyFill="1" applyBorder="1"/>
    <xf numFmtId="41" fontId="36" fillId="0" borderId="0" xfId="0" applyNumberFormat="1" applyFont="1" applyFill="1" applyBorder="1" applyAlignment="1">
      <alignment horizontal="right"/>
    </xf>
    <xf numFmtId="0" fontId="13" fillId="0" borderId="0" xfId="0" applyFont="1" applyAlignment="1">
      <alignment wrapText="1"/>
    </xf>
    <xf numFmtId="0" fontId="12" fillId="0" borderId="0" xfId="0" applyFont="1" applyAlignment="1">
      <alignment wrapText="1"/>
    </xf>
    <xf numFmtId="0" fontId="8" fillId="0" borderId="0" xfId="0" applyFont="1" applyAlignment="1">
      <alignment wrapText="1"/>
    </xf>
    <xf numFmtId="41" fontId="0" fillId="2" borderId="26" xfId="0" applyNumberFormat="1" applyFill="1" applyBorder="1"/>
    <xf numFmtId="0" fontId="43" fillId="5" borderId="0" xfId="0" applyFont="1" applyFill="1" applyBorder="1" applyAlignment="1">
      <alignment vertical="top" wrapText="1"/>
    </xf>
    <xf numFmtId="0" fontId="33" fillId="5" borderId="0" xfId="0" applyFont="1" applyFill="1" applyBorder="1"/>
    <xf numFmtId="0" fontId="0" fillId="5" borderId="0" xfId="0" applyFill="1"/>
    <xf numFmtId="14" fontId="33" fillId="5" borderId="0" xfId="0" applyNumberFormat="1" applyFont="1" applyFill="1" applyBorder="1" applyAlignment="1">
      <alignment horizontal="left"/>
    </xf>
    <xf numFmtId="0" fontId="0" fillId="5" borderId="0" xfId="0" applyFill="1" applyBorder="1"/>
    <xf numFmtId="0" fontId="28" fillId="5" borderId="37" xfId="0" applyFont="1" applyFill="1" applyBorder="1" applyAlignment="1">
      <alignment horizontal="center"/>
    </xf>
    <xf numFmtId="0" fontId="28" fillId="5" borderId="35" xfId="0" applyFont="1" applyFill="1" applyBorder="1" applyAlignment="1">
      <alignment horizontal="center"/>
    </xf>
    <xf numFmtId="0" fontId="28" fillId="5" borderId="30"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9" fillId="5" borderId="0" xfId="0" applyFont="1" applyFill="1" applyBorder="1"/>
    <xf numFmtId="165" fontId="0" fillId="5" borderId="0" xfId="1" applyNumberFormat="1" applyFont="1" applyFill="1" applyBorder="1"/>
    <xf numFmtId="0" fontId="6" fillId="5" borderId="0" xfId="0" applyFont="1" applyFill="1" applyBorder="1"/>
    <xf numFmtId="165" fontId="0" fillId="5" borderId="31" xfId="1" applyNumberFormat="1" applyFont="1" applyFill="1" applyBorder="1"/>
    <xf numFmtId="0" fontId="11" fillId="5" borderId="0" xfId="0" applyFont="1" applyFill="1" applyBorder="1"/>
    <xf numFmtId="0" fontId="2" fillId="5" borderId="0" xfId="0" quotePrefix="1" applyFont="1" applyFill="1" applyBorder="1"/>
    <xf numFmtId="0" fontId="10" fillId="5" borderId="0" xfId="0" applyFont="1" applyFill="1" applyBorder="1"/>
    <xf numFmtId="14" fontId="11" fillId="5" borderId="0" xfId="0" applyNumberFormat="1" applyFont="1" applyFill="1" applyBorder="1" applyAlignment="1">
      <alignment horizontal="left"/>
    </xf>
    <xf numFmtId="0" fontId="39" fillId="5" borderId="0" xfId="0" applyFont="1" applyFill="1" applyBorder="1" applyAlignment="1">
      <alignment horizontal="left"/>
    </xf>
    <xf numFmtId="0" fontId="28" fillId="5" borderId="0" xfId="0" applyFont="1" applyFill="1"/>
    <xf numFmtId="165" fontId="0" fillId="5" borderId="0" xfId="0" applyNumberFormat="1" applyFill="1" applyBorder="1"/>
    <xf numFmtId="0" fontId="0" fillId="5" borderId="0" xfId="0" applyFill="1" applyAlignment="1">
      <alignment horizontal="left" indent="2"/>
    </xf>
    <xf numFmtId="0" fontId="42" fillId="5" borderId="0" xfId="0" applyFont="1" applyFill="1"/>
    <xf numFmtId="0" fontId="0" fillId="5" borderId="0" xfId="0" applyFill="1" applyAlignment="1">
      <alignment horizontal="left"/>
    </xf>
    <xf numFmtId="0" fontId="39" fillId="5" borderId="0" xfId="0" applyFont="1" applyFill="1" applyAlignment="1">
      <alignment horizontal="right"/>
    </xf>
    <xf numFmtId="0" fontId="43" fillId="5" borderId="0" xfId="0" applyFont="1" applyFill="1" applyBorder="1" applyAlignment="1">
      <alignment horizontal="left" vertical="top" wrapText="1"/>
    </xf>
    <xf numFmtId="0" fontId="4" fillId="5" borderId="0" xfId="0" applyFont="1" applyFill="1" applyBorder="1"/>
    <xf numFmtId="14" fontId="4" fillId="5" borderId="0" xfId="0" applyNumberFormat="1" applyFont="1" applyFill="1" applyBorder="1" applyAlignment="1">
      <alignment horizontal="left"/>
    </xf>
    <xf numFmtId="0" fontId="0" fillId="5" borderId="0" xfId="0" applyFill="1" applyAlignment="1">
      <alignment horizontal="center"/>
    </xf>
    <xf numFmtId="41" fontId="0" fillId="6" borderId="27" xfId="0" applyNumberFormat="1" applyFill="1" applyBorder="1"/>
    <xf numFmtId="41" fontId="0" fillId="6" borderId="28" xfId="0" applyNumberFormat="1" applyFill="1" applyBorder="1"/>
    <xf numFmtId="41" fontId="0" fillId="6" borderId="1" xfId="0" applyNumberFormat="1" applyFill="1" applyBorder="1"/>
    <xf numFmtId="41" fontId="0" fillId="6" borderId="15" xfId="0" applyNumberFormat="1" applyFill="1" applyBorder="1" applyAlignment="1"/>
    <xf numFmtId="41" fontId="0" fillId="6" borderId="28" xfId="0" applyNumberFormat="1" applyFill="1" applyBorder="1" applyAlignment="1">
      <alignment horizontal="center"/>
    </xf>
    <xf numFmtId="41" fontId="0" fillId="6" borderId="26" xfId="0" applyNumberFormat="1" applyFill="1" applyBorder="1"/>
    <xf numFmtId="41" fontId="0" fillId="2" borderId="38" xfId="0" applyNumberFormat="1" applyFill="1" applyBorder="1"/>
    <xf numFmtId="41" fontId="0" fillId="2" borderId="39" xfId="0" applyNumberFormat="1" applyFill="1" applyBorder="1"/>
    <xf numFmtId="41" fontId="0" fillId="2" borderId="40" xfId="0" applyNumberFormat="1" applyFill="1" applyBorder="1"/>
    <xf numFmtId="41" fontId="0" fillId="2" borderId="41" xfId="0" applyNumberFormat="1" applyFill="1" applyBorder="1"/>
    <xf numFmtId="41" fontId="0" fillId="2" borderId="42" xfId="0" applyNumberFormat="1" applyFill="1" applyBorder="1"/>
    <xf numFmtId="41" fontId="0" fillId="6" borderId="43" xfId="0" applyNumberFormat="1" applyFill="1" applyBorder="1"/>
    <xf numFmtId="41" fontId="0" fillId="6" borderId="44" xfId="0" applyNumberFormat="1" applyFill="1" applyBorder="1"/>
    <xf numFmtId="41" fontId="0" fillId="6" borderId="45" xfId="0" applyNumberFormat="1" applyFill="1" applyBorder="1"/>
    <xf numFmtId="41" fontId="0" fillId="6" borderId="38" xfId="0" applyNumberFormat="1" applyFill="1" applyBorder="1"/>
    <xf numFmtId="41" fontId="0" fillId="6" borderId="39" xfId="0" applyNumberFormat="1" applyFill="1" applyBorder="1"/>
    <xf numFmtId="41" fontId="0" fillId="6" borderId="40" xfId="0" applyNumberFormat="1" applyFill="1" applyBorder="1"/>
    <xf numFmtId="41" fontId="0" fillId="6" borderId="41" xfId="0" applyNumberFormat="1" applyFill="1" applyBorder="1"/>
    <xf numFmtId="41" fontId="0" fillId="6" borderId="42" xfId="0" applyNumberFormat="1" applyFill="1" applyBorder="1"/>
    <xf numFmtId="0" fontId="44" fillId="5" borderId="0" xfId="0" applyFont="1" applyFill="1" applyBorder="1" applyAlignment="1">
      <alignment vertical="top"/>
    </xf>
    <xf numFmtId="0" fontId="29" fillId="5" borderId="21" xfId="2" applyFill="1" applyBorder="1" applyAlignment="1" applyProtection="1">
      <alignment horizontal="right"/>
    </xf>
    <xf numFmtId="0" fontId="0" fillId="5" borderId="0" xfId="0" applyFill="1" applyAlignment="1">
      <alignment horizontal="right"/>
    </xf>
    <xf numFmtId="0" fontId="0" fillId="5" borderId="14" xfId="0" applyFill="1" applyBorder="1"/>
    <xf numFmtId="0" fontId="0" fillId="5" borderId="23" xfId="0" applyFill="1" applyBorder="1" applyAlignment="1">
      <alignment horizontal="center"/>
    </xf>
    <xf numFmtId="0" fontId="0" fillId="5" borderId="11" xfId="0" applyFill="1" applyBorder="1" applyAlignment="1">
      <alignment horizontal="center" wrapText="1"/>
    </xf>
    <xf numFmtId="0" fontId="0" fillId="5" borderId="15" xfId="0" applyFill="1" applyBorder="1"/>
    <xf numFmtId="0" fontId="0" fillId="5" borderId="16" xfId="0" applyFill="1" applyBorder="1"/>
    <xf numFmtId="41" fontId="36" fillId="5" borderId="0" xfId="0" applyNumberFormat="1" applyFont="1" applyFill="1" applyBorder="1" applyAlignment="1">
      <alignment horizontal="center"/>
    </xf>
    <xf numFmtId="41" fontId="0" fillId="5" borderId="0" xfId="0" applyNumberFormat="1" applyFill="1" applyBorder="1"/>
    <xf numFmtId="41" fontId="0" fillId="5" borderId="0" xfId="0" applyNumberFormat="1" applyFill="1" applyBorder="1" applyAlignment="1"/>
    <xf numFmtId="41" fontId="0" fillId="5" borderId="0" xfId="0" applyNumberFormat="1" applyFill="1" applyBorder="1" applyAlignment="1">
      <alignment horizontal="center"/>
    </xf>
    <xf numFmtId="41" fontId="0" fillId="5" borderId="1" xfId="0" applyNumberFormat="1" applyFill="1" applyBorder="1"/>
    <xf numFmtId="0" fontId="0" fillId="5" borderId="24" xfId="0" applyFill="1" applyBorder="1"/>
    <xf numFmtId="0" fontId="0" fillId="5" borderId="22" xfId="0" applyFill="1" applyBorder="1"/>
    <xf numFmtId="0" fontId="0" fillId="5" borderId="19" xfId="0" applyFill="1" applyBorder="1"/>
    <xf numFmtId="0" fontId="0" fillId="5" borderId="20" xfId="0" applyFill="1" applyBorder="1" applyAlignment="1">
      <alignment horizontal="left"/>
    </xf>
    <xf numFmtId="0" fontId="29" fillId="5" borderId="0" xfId="2" applyFill="1" applyBorder="1" applyAlignment="1" applyProtection="1">
      <alignment horizontal="right"/>
    </xf>
    <xf numFmtId="0" fontId="45" fillId="5" borderId="0" xfId="0" applyFont="1" applyFill="1" applyBorder="1" applyAlignment="1">
      <alignment vertical="top"/>
    </xf>
    <xf numFmtId="0" fontId="24" fillId="5" borderId="0" xfId="0" applyFont="1" applyFill="1"/>
    <xf numFmtId="0" fontId="25" fillId="5" borderId="0" xfId="0" applyFont="1" applyFill="1" applyBorder="1" applyAlignment="1">
      <alignment horizontal="center"/>
    </xf>
    <xf numFmtId="0" fontId="24" fillId="5" borderId="0" xfId="0" applyFont="1" applyFill="1" applyBorder="1"/>
    <xf numFmtId="0" fontId="24" fillId="5" borderId="0" xfId="0" applyFont="1" applyFill="1" applyAlignment="1">
      <alignment horizontal="left"/>
    </xf>
    <xf numFmtId="164" fontId="0" fillId="5" borderId="0" xfId="0" applyNumberFormat="1" applyFill="1"/>
    <xf numFmtId="0" fontId="28" fillId="5" borderId="23" xfId="0" applyFont="1" applyFill="1" applyBorder="1" applyAlignment="1">
      <alignment horizontal="center"/>
    </xf>
    <xf numFmtId="0" fontId="28" fillId="5" borderId="0" xfId="0" applyFont="1" applyFill="1" applyBorder="1" applyAlignment="1">
      <alignment horizontal="center"/>
    </xf>
    <xf numFmtId="0" fontId="0" fillId="5" borderId="25" xfId="0" applyFill="1" applyBorder="1" applyAlignment="1">
      <alignment horizontal="center" wrapText="1"/>
    </xf>
    <xf numFmtId="0" fontId="28" fillId="5" borderId="25" xfId="0" applyFont="1" applyFill="1" applyBorder="1" applyAlignment="1">
      <alignment horizontal="center" wrapText="1"/>
    </xf>
    <xf numFmtId="0" fontId="0" fillId="5" borderId="18" xfId="0" applyFill="1" applyBorder="1"/>
    <xf numFmtId="0" fontId="28" fillId="5" borderId="0" xfId="0" applyFont="1" applyFill="1" applyBorder="1" applyAlignment="1">
      <alignment horizontal="center" wrapText="1"/>
    </xf>
    <xf numFmtId="0" fontId="0" fillId="5" borderId="2" xfId="0" applyFill="1" applyBorder="1"/>
    <xf numFmtId="41" fontId="0" fillId="5" borderId="23" xfId="0" applyNumberFormat="1" applyFill="1" applyBorder="1"/>
    <xf numFmtId="164" fontId="0" fillId="5" borderId="24" xfId="0" applyNumberFormat="1" applyFill="1" applyBorder="1"/>
    <xf numFmtId="41" fontId="28" fillId="5" borderId="23" xfId="0" applyNumberFormat="1" applyFont="1" applyFill="1" applyBorder="1"/>
    <xf numFmtId="0" fontId="11" fillId="5" borderId="11" xfId="0" applyFont="1" applyFill="1" applyBorder="1" applyAlignment="1">
      <alignment horizontal="center"/>
    </xf>
    <xf numFmtId="41" fontId="0" fillId="5" borderId="20" xfId="0" applyNumberFormat="1" applyFill="1" applyBorder="1"/>
    <xf numFmtId="164" fontId="0" fillId="5" borderId="19" xfId="0" applyNumberFormat="1" applyFill="1" applyBorder="1"/>
    <xf numFmtId="41" fontId="28" fillId="5" borderId="25" xfId="0" applyNumberFormat="1" applyFont="1" applyFill="1" applyBorder="1"/>
    <xf numFmtId="41" fontId="0" fillId="5" borderId="25" xfId="0" applyNumberFormat="1" applyFill="1" applyBorder="1"/>
    <xf numFmtId="0" fontId="24" fillId="5" borderId="11" xfId="0" applyFont="1" applyFill="1" applyBorder="1" applyAlignment="1">
      <alignment horizontal="center"/>
    </xf>
    <xf numFmtId="0" fontId="0" fillId="5" borderId="0" xfId="0" applyFill="1" applyBorder="1" applyAlignment="1">
      <alignment horizontal="left"/>
    </xf>
    <xf numFmtId="0" fontId="0" fillId="5" borderId="17" xfId="0" applyFill="1" applyBorder="1" applyAlignment="1">
      <alignment horizontal="left"/>
    </xf>
    <xf numFmtId="41" fontId="0" fillId="5" borderId="11" xfId="0" applyNumberFormat="1" applyFill="1" applyBorder="1"/>
    <xf numFmtId="164" fontId="0" fillId="5" borderId="11" xfId="0" applyNumberFormat="1" applyFill="1" applyBorder="1"/>
    <xf numFmtId="41" fontId="28" fillId="5" borderId="11" xfId="0" applyNumberFormat="1" applyFont="1" applyFill="1" applyBorder="1"/>
    <xf numFmtId="0" fontId="0" fillId="5" borderId="17" xfId="0" applyFill="1" applyBorder="1"/>
    <xf numFmtId="0" fontId="0" fillId="5" borderId="11" xfId="0" applyFill="1" applyBorder="1"/>
    <xf numFmtId="41" fontId="28" fillId="5" borderId="0" xfId="0" applyNumberFormat="1" applyFont="1" applyFill="1" applyBorder="1"/>
    <xf numFmtId="0" fontId="11" fillId="5" borderId="17" xfId="0" applyFont="1" applyFill="1" applyBorder="1" applyAlignment="1">
      <alignment horizontal="center"/>
    </xf>
    <xf numFmtId="0" fontId="27" fillId="5" borderId="14" xfId="0" applyFont="1" applyFill="1" applyBorder="1" applyAlignment="1">
      <alignment horizontal="center"/>
    </xf>
    <xf numFmtId="164" fontId="0" fillId="5" borderId="23" xfId="0" applyNumberFormat="1" applyFill="1" applyBorder="1"/>
    <xf numFmtId="164" fontId="0" fillId="5" borderId="25" xfId="0" applyNumberFormat="1" applyFill="1" applyBorder="1"/>
    <xf numFmtId="0" fontId="28" fillId="5" borderId="15" xfId="0" applyFont="1" applyFill="1" applyBorder="1"/>
    <xf numFmtId="0" fontId="28" fillId="5" borderId="33" xfId="0" applyFont="1" applyFill="1" applyBorder="1"/>
    <xf numFmtId="41" fontId="28" fillId="5" borderId="16" xfId="0" applyNumberFormat="1" applyFont="1" applyFill="1" applyBorder="1"/>
    <xf numFmtId="0" fontId="25" fillId="5" borderId="0" xfId="0" applyFont="1" applyFill="1"/>
    <xf numFmtId="0" fontId="7" fillId="5" borderId="0" xfId="0" applyFont="1" applyFill="1"/>
    <xf numFmtId="0" fontId="19" fillId="5" borderId="0" xfId="0" applyFont="1" applyFill="1"/>
    <xf numFmtId="0" fontId="24" fillId="5" borderId="0" xfId="0" applyFont="1" applyFill="1" applyAlignment="1">
      <alignment horizontal="center"/>
    </xf>
    <xf numFmtId="0" fontId="24" fillId="5" borderId="0" xfId="0" applyFont="1" applyFill="1" applyAlignment="1">
      <alignment horizontal="right"/>
    </xf>
    <xf numFmtId="0" fontId="34" fillId="5" borderId="0" xfId="0" applyFont="1" applyFill="1" applyAlignment="1">
      <alignment horizontal="center"/>
    </xf>
    <xf numFmtId="0" fontId="14" fillId="5" borderId="0" xfId="0" applyFont="1" applyFill="1" applyAlignment="1">
      <alignment horizontal="center"/>
    </xf>
    <xf numFmtId="0" fontId="24" fillId="5" borderId="13" xfId="0" applyFont="1" applyFill="1" applyBorder="1" applyAlignment="1">
      <alignment horizontal="center"/>
    </xf>
    <xf numFmtId="0" fontId="24" fillId="5" borderId="2" xfId="0" applyFont="1" applyFill="1" applyBorder="1" applyAlignment="1">
      <alignment horizontal="center"/>
    </xf>
    <xf numFmtId="0" fontId="24" fillId="5" borderId="7" xfId="0" applyFont="1" applyFill="1" applyBorder="1" applyAlignment="1">
      <alignment horizontal="right"/>
    </xf>
    <xf numFmtId="0" fontId="24" fillId="5" borderId="8" xfId="0" applyFont="1" applyFill="1" applyBorder="1" applyAlignment="1">
      <alignment horizontal="center"/>
    </xf>
    <xf numFmtId="0" fontId="24" fillId="5" borderId="9" xfId="0" applyFont="1" applyFill="1" applyBorder="1" applyAlignment="1">
      <alignment horizontal="center"/>
    </xf>
    <xf numFmtId="0" fontId="24" fillId="5" borderId="10" xfId="0" applyFont="1" applyFill="1" applyBorder="1" applyAlignment="1">
      <alignment horizontal="left"/>
    </xf>
    <xf numFmtId="0" fontId="11" fillId="5" borderId="12" xfId="0" applyFont="1" applyFill="1" applyBorder="1" applyAlignment="1">
      <alignment horizontal="center"/>
    </xf>
    <xf numFmtId="0" fontId="35" fillId="5" borderId="3" xfId="0" applyFont="1" applyFill="1" applyBorder="1"/>
    <xf numFmtId="164" fontId="3" fillId="5" borderId="1" xfId="0" applyNumberFormat="1" applyFont="1" applyFill="1" applyBorder="1"/>
    <xf numFmtId="164" fontId="34" fillId="5" borderId="4" xfId="0" applyNumberFormat="1" applyFont="1" applyFill="1" applyBorder="1"/>
    <xf numFmtId="0" fontId="24" fillId="5" borderId="3" xfId="0" applyFont="1" applyFill="1" applyBorder="1"/>
    <xf numFmtId="0" fontId="5" fillId="5" borderId="3" xfId="0" applyFont="1" applyFill="1" applyBorder="1"/>
    <xf numFmtId="164" fontId="35" fillId="5" borderId="1" xfId="0" applyNumberFormat="1" applyFont="1" applyFill="1" applyBorder="1"/>
    <xf numFmtId="0" fontId="24" fillId="5" borderId="5" xfId="0" applyFont="1" applyFill="1" applyBorder="1"/>
    <xf numFmtId="164" fontId="3" fillId="5" borderId="15" xfId="0" applyNumberFormat="1" applyFont="1" applyFill="1" applyBorder="1"/>
    <xf numFmtId="164" fontId="35" fillId="5" borderId="15" xfId="0" applyNumberFormat="1" applyFont="1" applyFill="1" applyBorder="1"/>
    <xf numFmtId="164" fontId="34" fillId="5" borderId="46" xfId="0" applyNumberFormat="1" applyFont="1" applyFill="1" applyBorder="1"/>
    <xf numFmtId="164" fontId="3" fillId="5" borderId="23" xfId="0" applyNumberFormat="1" applyFont="1" applyFill="1" applyBorder="1"/>
    <xf numFmtId="164" fontId="3" fillId="5" borderId="11" xfId="0" applyNumberFormat="1" applyFont="1" applyFill="1" applyBorder="1"/>
    <xf numFmtId="164" fontId="37" fillId="6" borderId="24" xfId="0" applyNumberFormat="1" applyFont="1" applyFill="1" applyBorder="1"/>
    <xf numFmtId="164" fontId="37" fillId="6" borderId="2" xfId="0" applyNumberFormat="1" applyFont="1" applyFill="1" applyBorder="1"/>
    <xf numFmtId="0" fontId="3" fillId="6" borderId="2" xfId="0" applyFont="1" applyFill="1" applyBorder="1"/>
    <xf numFmtId="0" fontId="3" fillId="6" borderId="22" xfId="0" applyFont="1" applyFill="1" applyBorder="1"/>
    <xf numFmtId="164" fontId="37" fillId="6" borderId="19" xfId="0" applyNumberFormat="1" applyFont="1" applyFill="1" applyBorder="1"/>
    <xf numFmtId="164" fontId="37" fillId="6" borderId="0" xfId="0" applyNumberFormat="1" applyFont="1" applyFill="1" applyBorder="1"/>
    <xf numFmtId="0" fontId="3" fillId="6" borderId="0" xfId="0" applyFont="1" applyFill="1" applyBorder="1"/>
    <xf numFmtId="0" fontId="3" fillId="6" borderId="20" xfId="0" applyFont="1" applyFill="1" applyBorder="1"/>
    <xf numFmtId="164" fontId="37" fillId="6" borderId="18" xfId="0" applyNumberFormat="1" applyFont="1" applyFill="1" applyBorder="1"/>
    <xf numFmtId="164" fontId="37" fillId="6" borderId="13" xfId="0" applyNumberFormat="1" applyFont="1" applyFill="1" applyBorder="1"/>
    <xf numFmtId="0" fontId="3" fillId="6" borderId="13" xfId="0" applyFont="1" applyFill="1" applyBorder="1"/>
    <xf numFmtId="0" fontId="3" fillId="6" borderId="17" xfId="0" applyFont="1" applyFill="1" applyBorder="1"/>
    <xf numFmtId="164" fontId="3" fillId="5" borderId="47" xfId="0" applyNumberFormat="1" applyFont="1" applyFill="1" applyBorder="1"/>
    <xf numFmtId="164" fontId="3" fillId="5" borderId="24" xfId="0" applyNumberFormat="1" applyFont="1" applyFill="1" applyBorder="1"/>
    <xf numFmtId="0" fontId="3" fillId="6" borderId="19" xfId="0" applyFont="1" applyFill="1" applyBorder="1"/>
    <xf numFmtId="0" fontId="3" fillId="6" borderId="47" xfId="0" applyFont="1" applyFill="1" applyBorder="1"/>
    <xf numFmtId="0" fontId="3" fillId="6" borderId="21" xfId="0" applyFont="1" applyFill="1" applyBorder="1"/>
    <xf numFmtId="0" fontId="3" fillId="6" borderId="32" xfId="0" applyFont="1" applyFill="1" applyBorder="1"/>
    <xf numFmtId="0" fontId="43" fillId="5" borderId="19" xfId="0" applyFont="1" applyFill="1" applyBorder="1" applyAlignment="1">
      <alignment vertical="top" wrapText="1"/>
    </xf>
    <xf numFmtId="0" fontId="24" fillId="5" borderId="0" xfId="0" applyFont="1" applyFill="1" applyBorder="1" applyAlignment="1">
      <alignment horizontal="center"/>
    </xf>
    <xf numFmtId="0" fontId="38" fillId="5" borderId="0" xfId="0" applyFont="1" applyFill="1" applyBorder="1" applyAlignment="1"/>
    <xf numFmtId="0" fontId="24" fillId="5" borderId="36" xfId="0" applyFont="1" applyFill="1" applyBorder="1" applyAlignment="1">
      <alignment horizontal="center"/>
    </xf>
    <xf numFmtId="164" fontId="24" fillId="5" borderId="1" xfId="0" applyNumberFormat="1" applyFont="1" applyFill="1" applyBorder="1"/>
    <xf numFmtId="164" fontId="24" fillId="5" borderId="1" xfId="0" quotePrefix="1" applyNumberFormat="1" applyFont="1" applyFill="1" applyBorder="1" applyAlignment="1">
      <alignment horizontal="right"/>
    </xf>
    <xf numFmtId="0" fontId="24" fillId="5" borderId="1" xfId="0" applyFont="1" applyFill="1" applyBorder="1"/>
    <xf numFmtId="166" fontId="24" fillId="5" borderId="0" xfId="5" applyNumberFormat="1" applyFont="1" applyFill="1" applyBorder="1"/>
    <xf numFmtId="164" fontId="9" fillId="5" borderId="1" xfId="0" applyNumberFormat="1" applyFont="1" applyFill="1" applyBorder="1"/>
    <xf numFmtId="164" fontId="24" fillId="5" borderId="0" xfId="0" applyNumberFormat="1" applyFont="1" applyFill="1" applyBorder="1"/>
    <xf numFmtId="166" fontId="9" fillId="5" borderId="0" xfId="5" applyNumberFormat="1" applyFont="1" applyFill="1" applyBorder="1"/>
    <xf numFmtId="164" fontId="24" fillId="5" borderId="16" xfId="0" applyNumberFormat="1" applyFont="1" applyFill="1" applyBorder="1"/>
    <xf numFmtId="0" fontId="14" fillId="5" borderId="0" xfId="0" applyFont="1" applyFill="1" applyBorder="1"/>
    <xf numFmtId="164" fontId="24" fillId="5" borderId="11" xfId="0" applyNumberFormat="1" applyFont="1" applyFill="1" applyBorder="1"/>
    <xf numFmtId="164" fontId="24" fillId="5" borderId="6" xfId="0" applyNumberFormat="1" applyFont="1" applyFill="1" applyBorder="1"/>
    <xf numFmtId="0" fontId="24" fillId="5" borderId="6" xfId="0" applyFont="1" applyFill="1" applyBorder="1"/>
    <xf numFmtId="164" fontId="24" fillId="5" borderId="15" xfId="0" applyNumberFormat="1" applyFont="1" applyFill="1" applyBorder="1"/>
    <xf numFmtId="0" fontId="24" fillId="5" borderId="16" xfId="0" applyFont="1" applyFill="1" applyBorder="1"/>
    <xf numFmtId="164" fontId="24" fillId="5" borderId="23" xfId="0" applyNumberFormat="1" applyFont="1" applyFill="1" applyBorder="1"/>
    <xf numFmtId="0" fontId="24" fillId="6" borderId="24" xfId="0" applyFont="1" applyFill="1" applyBorder="1"/>
    <xf numFmtId="164" fontId="24" fillId="6" borderId="2" xfId="0" applyNumberFormat="1" applyFont="1" applyFill="1" applyBorder="1"/>
    <xf numFmtId="0" fontId="24" fillId="6" borderId="2" xfId="0" applyFont="1" applyFill="1" applyBorder="1"/>
    <xf numFmtId="0" fontId="24" fillId="6" borderId="22" xfId="0" applyFont="1" applyFill="1" applyBorder="1"/>
    <xf numFmtId="0" fontId="24" fillId="6" borderId="19" xfId="0" applyFont="1" applyFill="1" applyBorder="1"/>
    <xf numFmtId="0" fontId="24" fillId="6" borderId="0" xfId="0" applyFont="1" applyFill="1" applyBorder="1"/>
    <xf numFmtId="0" fontId="24" fillId="6" borderId="20" xfId="0" applyFont="1" applyFill="1" applyBorder="1"/>
    <xf numFmtId="0" fontId="24" fillId="6" borderId="18" xfId="0" applyFont="1" applyFill="1" applyBorder="1"/>
    <xf numFmtId="0" fontId="24" fillId="6" borderId="13" xfId="0" applyFont="1" applyFill="1" applyBorder="1"/>
    <xf numFmtId="0" fontId="24" fillId="6" borderId="17" xfId="0" applyFont="1" applyFill="1" applyBorder="1"/>
    <xf numFmtId="164" fontId="24" fillId="5" borderId="47" xfId="0" applyNumberFormat="1" applyFont="1" applyFill="1" applyBorder="1"/>
    <xf numFmtId="0" fontId="24" fillId="5" borderId="50" xfId="0" applyFont="1" applyFill="1" applyBorder="1"/>
    <xf numFmtId="164" fontId="24" fillId="5" borderId="25" xfId="0" applyNumberFormat="1" applyFont="1" applyFill="1" applyBorder="1"/>
    <xf numFmtId="0" fontId="24" fillId="5" borderId="51" xfId="0" applyFont="1" applyFill="1" applyBorder="1" applyAlignment="1">
      <alignment horizontal="center"/>
    </xf>
    <xf numFmtId="0" fontId="24" fillId="5" borderId="4" xfId="0" applyFont="1" applyFill="1" applyBorder="1" applyAlignment="1">
      <alignment horizontal="center"/>
    </xf>
    <xf numFmtId="0" fontId="24" fillId="6" borderId="52" xfId="0" applyFont="1" applyFill="1" applyBorder="1"/>
    <xf numFmtId="0" fontId="24" fillId="6" borderId="21" xfId="0" applyFont="1" applyFill="1" applyBorder="1"/>
    <xf numFmtId="0" fontId="24" fillId="6" borderId="49" xfId="0" applyFont="1" applyFill="1" applyBorder="1"/>
    <xf numFmtId="164" fontId="34" fillId="5" borderId="34" xfId="0" applyNumberFormat="1" applyFont="1" applyFill="1" applyBorder="1"/>
    <xf numFmtId="0" fontId="17" fillId="5" borderId="0" xfId="0" applyFont="1" applyFill="1" applyAlignment="1">
      <alignment horizontal="center"/>
    </xf>
    <xf numFmtId="0" fontId="19" fillId="5" borderId="0" xfId="0" applyFont="1" applyFill="1" applyAlignment="1">
      <alignment horizontal="center"/>
    </xf>
    <xf numFmtId="0" fontId="20" fillId="5" borderId="0" xfId="0" applyFont="1" applyFill="1" applyAlignment="1">
      <alignment horizontal="center"/>
    </xf>
    <xf numFmtId="0" fontId="22" fillId="5" borderId="0" xfId="0" applyFont="1" applyFill="1" applyAlignment="1">
      <alignment horizontal="center"/>
    </xf>
    <xf numFmtId="0" fontId="23" fillId="5" borderId="0" xfId="0" applyFont="1" applyFill="1" applyAlignment="1">
      <alignment horizontal="center"/>
    </xf>
    <xf numFmtId="0" fontId="24" fillId="5" borderId="12" xfId="0" applyFont="1" applyFill="1" applyBorder="1" applyAlignment="1">
      <alignment horizontal="center"/>
    </xf>
    <xf numFmtId="0" fontId="19" fillId="5" borderId="1" xfId="0" applyFont="1" applyFill="1" applyBorder="1"/>
    <xf numFmtId="0" fontId="15" fillId="5" borderId="1" xfId="0" applyFont="1" applyFill="1" applyBorder="1"/>
    <xf numFmtId="164" fontId="15" fillId="5" borderId="1" xfId="0" applyNumberFormat="1" applyFont="1" applyFill="1" applyBorder="1"/>
    <xf numFmtId="0" fontId="18" fillId="5" borderId="1" xfId="0" applyFont="1" applyFill="1" applyBorder="1"/>
    <xf numFmtId="0" fontId="20" fillId="5" borderId="3" xfId="0" applyFont="1" applyFill="1" applyBorder="1"/>
    <xf numFmtId="164" fontId="21" fillId="5" borderId="1" xfId="0" applyNumberFormat="1" applyFont="1" applyFill="1" applyBorder="1"/>
    <xf numFmtId="0" fontId="24" fillId="5" borderId="23" xfId="0" applyFont="1" applyFill="1" applyBorder="1"/>
    <xf numFmtId="0" fontId="15" fillId="5" borderId="23" xfId="0" applyFont="1" applyFill="1" applyBorder="1"/>
    <xf numFmtId="164" fontId="16" fillId="5" borderId="11" xfId="0" applyNumberFormat="1" applyFont="1" applyFill="1" applyBorder="1"/>
    <xf numFmtId="0" fontId="24" fillId="5" borderId="11" xfId="0" applyFont="1" applyFill="1" applyBorder="1"/>
    <xf numFmtId="164" fontId="15" fillId="5" borderId="11" xfId="0" applyNumberFormat="1" applyFont="1" applyFill="1" applyBorder="1"/>
    <xf numFmtId="0" fontId="15" fillId="5" borderId="11" xfId="0" applyFont="1" applyFill="1" applyBorder="1"/>
    <xf numFmtId="0" fontId="20" fillId="6" borderId="2" xfId="0" applyFont="1" applyFill="1" applyBorder="1"/>
    <xf numFmtId="164" fontId="24" fillId="6" borderId="22" xfId="0" applyNumberFormat="1" applyFont="1" applyFill="1" applyBorder="1"/>
    <xf numFmtId="164" fontId="24" fillId="6" borderId="19" xfId="0" applyNumberFormat="1" applyFont="1" applyFill="1" applyBorder="1"/>
    <xf numFmtId="164" fontId="24" fillId="6" borderId="18" xfId="0" applyNumberFormat="1" applyFont="1" applyFill="1" applyBorder="1"/>
    <xf numFmtId="164" fontId="24" fillId="6" borderId="24" xfId="0" applyNumberFormat="1" applyFont="1" applyFill="1" applyBorder="1"/>
    <xf numFmtId="164" fontId="24" fillId="6" borderId="52" xfId="0" applyNumberFormat="1" applyFont="1" applyFill="1" applyBorder="1"/>
    <xf numFmtId="164" fontId="34" fillId="5" borderId="48" xfId="0" applyNumberFormat="1" applyFont="1" applyFill="1" applyBorder="1"/>
    <xf numFmtId="0" fontId="43" fillId="5" borderId="24" xfId="0" applyFont="1" applyFill="1" applyBorder="1" applyAlignment="1">
      <alignment horizontal="left" vertical="top" wrapText="1"/>
    </xf>
    <xf numFmtId="0" fontId="43" fillId="5" borderId="2" xfId="0" applyFont="1" applyFill="1" applyBorder="1" applyAlignment="1">
      <alignment horizontal="left" vertical="top" wrapText="1"/>
    </xf>
    <xf numFmtId="0" fontId="43" fillId="5" borderId="22" xfId="0" applyFont="1" applyFill="1" applyBorder="1" applyAlignment="1">
      <alignment horizontal="left" vertical="top" wrapText="1"/>
    </xf>
    <xf numFmtId="0" fontId="43" fillId="5" borderId="19" xfId="0" applyFont="1" applyFill="1" applyBorder="1" applyAlignment="1">
      <alignment horizontal="left" vertical="top" wrapText="1"/>
    </xf>
    <xf numFmtId="0" fontId="43" fillId="5" borderId="0" xfId="0" applyFont="1" applyFill="1" applyBorder="1" applyAlignment="1">
      <alignment horizontal="left" vertical="top" wrapText="1"/>
    </xf>
    <xf numFmtId="0" fontId="43" fillId="5" borderId="20" xfId="0" applyFont="1" applyFill="1" applyBorder="1" applyAlignment="1">
      <alignment horizontal="left" vertical="top" wrapText="1"/>
    </xf>
    <xf numFmtId="0" fontId="43" fillId="5" borderId="18" xfId="0" applyFont="1" applyFill="1" applyBorder="1" applyAlignment="1">
      <alignment horizontal="left" vertical="top" wrapText="1"/>
    </xf>
    <xf numFmtId="0" fontId="43" fillId="5" borderId="13" xfId="0" applyFont="1" applyFill="1" applyBorder="1" applyAlignment="1">
      <alignment horizontal="left" vertical="top" wrapText="1"/>
    </xf>
    <xf numFmtId="0" fontId="43" fillId="5" borderId="17" xfId="0" applyFont="1" applyFill="1" applyBorder="1" applyAlignment="1">
      <alignment horizontal="left" vertical="top" wrapText="1"/>
    </xf>
    <xf numFmtId="0" fontId="0" fillId="5" borderId="0" xfId="0" applyFill="1" applyAlignment="1">
      <alignment horizontal="left" vertical="top" wrapText="1"/>
    </xf>
    <xf numFmtId="0" fontId="0" fillId="5" borderId="0" xfId="0" applyFill="1" applyAlignment="1">
      <alignment horizontal="left" vertical="center" wrapText="1"/>
    </xf>
    <xf numFmtId="0" fontId="44" fillId="5" borderId="0" xfId="0" applyFont="1" applyFill="1" applyBorder="1" applyAlignment="1">
      <alignment horizontal="left" vertical="top" wrapText="1"/>
    </xf>
    <xf numFmtId="0" fontId="0" fillId="5" borderId="24" xfId="0" applyFill="1" applyBorder="1" applyAlignment="1">
      <alignment horizontal="center"/>
    </xf>
    <xf numFmtId="0" fontId="0" fillId="5" borderId="22" xfId="0" applyFill="1" applyBorder="1" applyAlignment="1">
      <alignment horizontal="center"/>
    </xf>
    <xf numFmtId="0" fontId="0" fillId="5" borderId="18" xfId="0" applyFill="1" applyBorder="1" applyAlignment="1">
      <alignment horizontal="center"/>
    </xf>
    <xf numFmtId="0" fontId="0" fillId="5" borderId="17" xfId="0" applyFill="1" applyBorder="1" applyAlignment="1">
      <alignment horizontal="center"/>
    </xf>
    <xf numFmtId="0" fontId="31" fillId="5" borderId="2" xfId="0" applyFont="1" applyFill="1" applyBorder="1" applyAlignment="1">
      <alignment horizontal="center"/>
    </xf>
    <xf numFmtId="0" fontId="0" fillId="5" borderId="0" xfId="0" applyFill="1" applyAlignment="1">
      <alignment horizontal="center"/>
    </xf>
    <xf numFmtId="0" fontId="0" fillId="5" borderId="23" xfId="0" applyFill="1" applyBorder="1" applyAlignment="1">
      <alignment horizontal="center" wrapText="1"/>
    </xf>
    <xf numFmtId="0" fontId="0" fillId="5" borderId="11" xfId="0" applyFill="1" applyBorder="1" applyAlignment="1">
      <alignment horizontal="center" wrapText="1"/>
    </xf>
    <xf numFmtId="0" fontId="27" fillId="3" borderId="14" xfId="0" applyFont="1" applyFill="1" applyBorder="1" applyAlignment="1">
      <alignment horizontal="center"/>
    </xf>
    <xf numFmtId="0" fontId="46" fillId="6" borderId="14" xfId="0" applyFont="1" applyFill="1" applyBorder="1" applyAlignment="1">
      <alignment horizontal="center"/>
    </xf>
    <xf numFmtId="0" fontId="0" fillId="5" borderId="0" xfId="0" applyFill="1" applyBorder="1" applyAlignment="1">
      <alignment horizontal="center"/>
    </xf>
  </cellXfs>
  <cellStyles count="20">
    <cellStyle name="0" xfId="7"/>
    <cellStyle name="0 2" xfId="14"/>
    <cellStyle name="4294967297" xfId="8"/>
    <cellStyle name="4294967297 2" xfId="15"/>
    <cellStyle name="8589934594" xfId="9"/>
    <cellStyle name="8589934594 2" xfId="16"/>
    <cellStyle name="8589934595" xfId="10"/>
    <cellStyle name="8589934595 2" xfId="17"/>
    <cellStyle name="8589934602" xfId="11"/>
    <cellStyle name="8589934602 2" xfId="18"/>
    <cellStyle name="8589934617" xfId="12"/>
    <cellStyle name="8589934617 2" xfId="19"/>
    <cellStyle name="Comma" xfId="1" builtinId="3"/>
    <cellStyle name="Hyperlink" xfId="2" builtinId="8"/>
    <cellStyle name="Normal" xfId="0" builtinId="0"/>
    <cellStyle name="Normal 2" xfId="3"/>
    <cellStyle name="Normal 3" xfId="4"/>
    <cellStyle name="Normal 4" xfId="6"/>
    <cellStyle name="Normal 4 2" xfId="13"/>
    <cellStyle name="Percent" xfId="5" builtinId="5"/>
  </cellStyles>
  <dxfs count="0"/>
  <tableStyles count="0" defaultTableStyle="TableStyleMedium9" defaultPivotStyle="PivotStyleLight16"/>
  <colors>
    <mruColors>
      <color rgb="FFC9EC51"/>
      <color rgb="FF66FF66"/>
      <color rgb="FF00FF00"/>
      <color rgb="FFFFFF99"/>
      <color rgb="FF00B0F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973667</xdr:colOff>
      <xdr:row>1</xdr:row>
      <xdr:rowOff>42333</xdr:rowOff>
    </xdr:from>
    <xdr:to>
      <xdr:col>4</xdr:col>
      <xdr:colOff>1028700</xdr:colOff>
      <xdr:row>5</xdr:row>
      <xdr:rowOff>152400</xdr:rowOff>
    </xdr:to>
    <xdr:sp macro="" textlink="">
      <xdr:nvSpPr>
        <xdr:cNvPr id="2" name="Rectangle 1"/>
        <xdr:cNvSpPr/>
      </xdr:nvSpPr>
      <xdr:spPr>
        <a:xfrm>
          <a:off x="8403167" y="42333"/>
          <a:ext cx="55033" cy="841587"/>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1303867</xdr:colOff>
      <xdr:row>1</xdr:row>
      <xdr:rowOff>169332</xdr:rowOff>
    </xdr:from>
    <xdr:to>
      <xdr:col>6</xdr:col>
      <xdr:colOff>412890</xdr:colOff>
      <xdr:row>5</xdr:row>
      <xdr:rowOff>78814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6067" y="169332"/>
          <a:ext cx="2089290" cy="654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973667</xdr:colOff>
      <xdr:row>1</xdr:row>
      <xdr:rowOff>42333</xdr:rowOff>
    </xdr:from>
    <xdr:to>
      <xdr:col>4</xdr:col>
      <xdr:colOff>1028700</xdr:colOff>
      <xdr:row>5</xdr:row>
      <xdr:rowOff>152400</xdr:rowOff>
    </xdr:to>
    <xdr:sp macro="" textlink="">
      <xdr:nvSpPr>
        <xdr:cNvPr id="2" name="Rectangle 1"/>
        <xdr:cNvSpPr/>
      </xdr:nvSpPr>
      <xdr:spPr>
        <a:xfrm>
          <a:off x="8403167" y="42333"/>
          <a:ext cx="55033" cy="841587"/>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1303867</xdr:colOff>
      <xdr:row>1</xdr:row>
      <xdr:rowOff>169332</xdr:rowOff>
    </xdr:from>
    <xdr:to>
      <xdr:col>6</xdr:col>
      <xdr:colOff>412890</xdr:colOff>
      <xdr:row>5</xdr:row>
      <xdr:rowOff>78814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3367" y="169332"/>
          <a:ext cx="2080823" cy="641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607907</xdr:colOff>
      <xdr:row>0</xdr:row>
      <xdr:rowOff>42333</xdr:rowOff>
    </xdr:from>
    <xdr:to>
      <xdr:col>14</xdr:col>
      <xdr:colOff>44026</xdr:colOff>
      <xdr:row>4</xdr:row>
      <xdr:rowOff>105507</xdr:rowOff>
    </xdr:to>
    <xdr:sp macro="" textlink="">
      <xdr:nvSpPr>
        <xdr:cNvPr id="8" name="Rectangle 7"/>
        <xdr:cNvSpPr/>
      </xdr:nvSpPr>
      <xdr:spPr>
        <a:xfrm>
          <a:off x="10162215" y="42333"/>
          <a:ext cx="45719" cy="790005"/>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277072</xdr:colOff>
      <xdr:row>0</xdr:row>
      <xdr:rowOff>150282</xdr:rowOff>
    </xdr:from>
    <xdr:to>
      <xdr:col>16</xdr:col>
      <xdr:colOff>651015</xdr:colOff>
      <xdr:row>3</xdr:row>
      <xdr:rowOff>29284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0247" y="150282"/>
          <a:ext cx="2078918" cy="6333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794657</xdr:colOff>
      <xdr:row>0</xdr:row>
      <xdr:rowOff>152400</xdr:rowOff>
    </xdr:from>
    <xdr:to>
      <xdr:col>27</xdr:col>
      <xdr:colOff>666472</xdr:colOff>
      <xdr:row>3</xdr:row>
      <xdr:rowOff>114158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84486" y="152400"/>
          <a:ext cx="2342872" cy="734644"/>
        </a:xfrm>
        <a:prstGeom prst="rect">
          <a:avLst/>
        </a:prstGeom>
      </xdr:spPr>
    </xdr:pic>
    <xdr:clientData/>
  </xdr:twoCellAnchor>
  <xdr:twoCellAnchor>
    <xdr:from>
      <xdr:col>24</xdr:col>
      <xdr:colOff>555172</xdr:colOff>
      <xdr:row>0</xdr:row>
      <xdr:rowOff>152400</xdr:rowOff>
    </xdr:from>
    <xdr:to>
      <xdr:col>24</xdr:col>
      <xdr:colOff>623752</xdr:colOff>
      <xdr:row>4</xdr:row>
      <xdr:rowOff>95794</xdr:rowOff>
    </xdr:to>
    <xdr:sp macro="" textlink="">
      <xdr:nvSpPr>
        <xdr:cNvPr id="3" name="Rectangle 2"/>
        <xdr:cNvSpPr/>
      </xdr:nvSpPr>
      <xdr:spPr>
        <a:xfrm>
          <a:off x="17145001" y="152400"/>
          <a:ext cx="68580" cy="716280"/>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373380</xdr:colOff>
      <xdr:row>1</xdr:row>
      <xdr:rowOff>10160</xdr:rowOff>
    </xdr:from>
    <xdr:to>
      <xdr:col>12</xdr:col>
      <xdr:colOff>579683</xdr:colOff>
      <xdr:row>4</xdr:row>
      <xdr:rowOff>148242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4800" y="177800"/>
          <a:ext cx="2080823" cy="641002"/>
        </a:xfrm>
        <a:prstGeom prst="rect">
          <a:avLst/>
        </a:prstGeom>
      </xdr:spPr>
    </xdr:pic>
    <xdr:clientData/>
  </xdr:twoCellAnchor>
  <xdr:twoCellAnchor>
    <xdr:from>
      <xdr:col>9</xdr:col>
      <xdr:colOff>213360</xdr:colOff>
      <xdr:row>0</xdr:row>
      <xdr:rowOff>83820</xdr:rowOff>
    </xdr:from>
    <xdr:to>
      <xdr:col>9</xdr:col>
      <xdr:colOff>268393</xdr:colOff>
      <xdr:row>5</xdr:row>
      <xdr:rowOff>87207</xdr:rowOff>
    </xdr:to>
    <xdr:sp macro="" textlink="">
      <xdr:nvSpPr>
        <xdr:cNvPr id="3" name="Rectangle 2"/>
        <xdr:cNvSpPr/>
      </xdr:nvSpPr>
      <xdr:spPr>
        <a:xfrm>
          <a:off x="7764780" y="83820"/>
          <a:ext cx="55033" cy="841587"/>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763280</xdr:colOff>
      <xdr:row>0</xdr:row>
      <xdr:rowOff>125506</xdr:rowOff>
    </xdr:from>
    <xdr:to>
      <xdr:col>25</xdr:col>
      <xdr:colOff>628820</xdr:colOff>
      <xdr:row>4</xdr:row>
      <xdr:rowOff>117744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67304" y="125506"/>
          <a:ext cx="2330834" cy="942497"/>
        </a:xfrm>
        <a:prstGeom prst="rect">
          <a:avLst/>
        </a:prstGeom>
      </xdr:spPr>
    </xdr:pic>
    <xdr:clientData/>
  </xdr:twoCellAnchor>
  <xdr:twoCellAnchor>
    <xdr:from>
      <xdr:col>22</xdr:col>
      <xdr:colOff>411736</xdr:colOff>
      <xdr:row>0</xdr:row>
      <xdr:rowOff>134471</xdr:rowOff>
    </xdr:from>
    <xdr:to>
      <xdr:col>22</xdr:col>
      <xdr:colOff>480316</xdr:colOff>
      <xdr:row>4</xdr:row>
      <xdr:rowOff>77865</xdr:rowOff>
    </xdr:to>
    <xdr:sp macro="" textlink="">
      <xdr:nvSpPr>
        <xdr:cNvPr id="3" name="Rectangle 2"/>
        <xdr:cNvSpPr/>
      </xdr:nvSpPr>
      <xdr:spPr>
        <a:xfrm>
          <a:off x="16915760" y="134471"/>
          <a:ext cx="68580" cy="893653"/>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221642</xdr:colOff>
      <xdr:row>0</xdr:row>
      <xdr:rowOff>48040</xdr:rowOff>
    </xdr:from>
    <xdr:to>
      <xdr:col>9</xdr:col>
      <xdr:colOff>268026</xdr:colOff>
      <xdr:row>4</xdr:row>
      <xdr:rowOff>156045</xdr:rowOff>
    </xdr:to>
    <xdr:sp macro="" textlink="">
      <xdr:nvSpPr>
        <xdr:cNvPr id="2" name="Rectangle 1"/>
        <xdr:cNvSpPr/>
      </xdr:nvSpPr>
      <xdr:spPr>
        <a:xfrm>
          <a:off x="7544462" y="48040"/>
          <a:ext cx="46384" cy="778565"/>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404191</xdr:colOff>
      <xdr:row>0</xdr:row>
      <xdr:rowOff>99391</xdr:rowOff>
    </xdr:from>
    <xdr:to>
      <xdr:col>18</xdr:col>
      <xdr:colOff>616458</xdr:colOff>
      <xdr:row>4</xdr:row>
      <xdr:rowOff>77784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2765" y="99391"/>
          <a:ext cx="2080823" cy="6410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242046</xdr:colOff>
      <xdr:row>1</xdr:row>
      <xdr:rowOff>35859</xdr:rowOff>
    </xdr:from>
    <xdr:to>
      <xdr:col>18</xdr:col>
      <xdr:colOff>446245</xdr:colOff>
      <xdr:row>5</xdr:row>
      <xdr:rowOff>3494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7599" y="206188"/>
          <a:ext cx="2086787" cy="648953"/>
        </a:xfrm>
        <a:prstGeom prst="rect">
          <a:avLst/>
        </a:prstGeom>
      </xdr:spPr>
    </xdr:pic>
    <xdr:clientData/>
  </xdr:twoCellAnchor>
  <xdr:twoCellAnchor>
    <xdr:from>
      <xdr:col>15</xdr:col>
      <xdr:colOff>53788</xdr:colOff>
      <xdr:row>1</xdr:row>
      <xdr:rowOff>44825</xdr:rowOff>
    </xdr:from>
    <xdr:to>
      <xdr:col>15</xdr:col>
      <xdr:colOff>100172</xdr:colOff>
      <xdr:row>5</xdr:row>
      <xdr:rowOff>44824</xdr:rowOff>
    </xdr:to>
    <xdr:sp macro="" textlink="">
      <xdr:nvSpPr>
        <xdr:cNvPr id="3" name="Rectangle 2"/>
        <xdr:cNvSpPr/>
      </xdr:nvSpPr>
      <xdr:spPr>
        <a:xfrm>
          <a:off x="11089341" y="215154"/>
          <a:ext cx="46384" cy="681317"/>
        </a:xfrm>
        <a:prstGeom prst="rect">
          <a:avLst/>
        </a:prstGeom>
        <a:solidFill>
          <a:srgbClr val="C9EC51"/>
        </a:solidFill>
        <a:ln>
          <a:solidFill>
            <a:srgbClr val="C9EC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5" sqref="A5:A11"/>
    </sheetView>
  </sheetViews>
  <sheetFormatPr defaultColWidth="9.109375" defaultRowHeight="13.2" x14ac:dyDescent="0.25"/>
  <cols>
    <col min="1" max="1" width="91.5546875" style="10" customWidth="1"/>
    <col min="2" max="16384" width="9.109375" style="1"/>
  </cols>
  <sheetData>
    <row r="1" spans="1:1" s="2" customFormat="1" x14ac:dyDescent="0.25">
      <c r="A1" s="11" t="s">
        <v>88</v>
      </c>
    </row>
    <row r="2" spans="1:1" ht="13.8" thickBot="1" x14ac:dyDescent="0.3">
      <c r="A2" s="12" t="s">
        <v>132</v>
      </c>
    </row>
    <row r="4" spans="1:1" x14ac:dyDescent="0.25">
      <c r="A4" s="9" t="s">
        <v>87</v>
      </c>
    </row>
    <row r="5" spans="1:1" ht="39.6" x14ac:dyDescent="0.25">
      <c r="A5" s="10" t="s">
        <v>100</v>
      </c>
    </row>
    <row r="7" spans="1:1" ht="52.8" x14ac:dyDescent="0.25">
      <c r="A7" s="10" t="s">
        <v>101</v>
      </c>
    </row>
    <row r="9" spans="1:1" ht="39.6" x14ac:dyDescent="0.25">
      <c r="A9" s="10" t="s">
        <v>102</v>
      </c>
    </row>
    <row r="11" spans="1:1" ht="79.2" x14ac:dyDescent="0.25">
      <c r="A11" s="10" t="s">
        <v>103</v>
      </c>
    </row>
    <row r="13" spans="1:1" ht="39.6" x14ac:dyDescent="0.25">
      <c r="A13" s="18" t="s">
        <v>135</v>
      </c>
    </row>
    <row r="15" spans="1:1" x14ac:dyDescent="0.25">
      <c r="A15" s="9" t="s">
        <v>89</v>
      </c>
    </row>
    <row r="16" spans="1:1" ht="79.2" x14ac:dyDescent="0.25">
      <c r="A16" s="19" t="s">
        <v>146</v>
      </c>
    </row>
    <row r="18" spans="1:1" ht="45.75" customHeight="1" x14ac:dyDescent="0.25">
      <c r="A18" s="17" t="s">
        <v>133</v>
      </c>
    </row>
    <row r="20" spans="1:1" x14ac:dyDescent="0.25">
      <c r="A20" s="10" t="s">
        <v>90</v>
      </c>
    </row>
    <row r="21" spans="1:1" x14ac:dyDescent="0.25">
      <c r="A21" s="10" t="s">
        <v>91</v>
      </c>
    </row>
    <row r="22" spans="1:1" x14ac:dyDescent="0.25">
      <c r="A22" s="10" t="s">
        <v>92</v>
      </c>
    </row>
    <row r="23" spans="1:1" x14ac:dyDescent="0.25">
      <c r="A23" s="10" t="s">
        <v>93</v>
      </c>
    </row>
    <row r="25" spans="1:1" ht="30.75" customHeight="1" x14ac:dyDescent="0.25">
      <c r="A25" s="10" t="s">
        <v>94</v>
      </c>
    </row>
    <row r="27" spans="1:1" ht="52.8" x14ac:dyDescent="0.25">
      <c r="A27" s="10" t="s">
        <v>118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H69"/>
  <sheetViews>
    <sheetView zoomScaleNormal="100" zoomScaleSheetLayoutView="100" workbookViewId="0"/>
  </sheetViews>
  <sheetFormatPr defaultColWidth="8.88671875" defaultRowHeight="14.4" x14ac:dyDescent="0.3"/>
  <cols>
    <col min="1" max="1" width="43.33203125" style="23" bestFit="1" customWidth="1"/>
    <col min="2" max="6" width="21.6640625" style="23" customWidth="1"/>
    <col min="7" max="16384" width="8.88671875" style="23"/>
  </cols>
  <sheetData>
    <row r="2" spans="1:7" x14ac:dyDescent="0.3">
      <c r="A2" s="22" t="s">
        <v>161</v>
      </c>
    </row>
    <row r="3" spans="1:7" x14ac:dyDescent="0.3">
      <c r="A3" s="22" t="s">
        <v>145</v>
      </c>
    </row>
    <row r="4" spans="1:7" x14ac:dyDescent="0.3">
      <c r="A4" s="24" t="s">
        <v>147</v>
      </c>
      <c r="C4" s="25"/>
    </row>
    <row r="5" spans="1:7" x14ac:dyDescent="0.3">
      <c r="A5" s="24"/>
      <c r="C5" s="25"/>
    </row>
    <row r="6" spans="1:7" x14ac:dyDescent="0.3">
      <c r="A6" s="24"/>
      <c r="C6" s="25"/>
    </row>
    <row r="7" spans="1:7" x14ac:dyDescent="0.3">
      <c r="A7" s="24"/>
      <c r="C7" s="25"/>
    </row>
    <row r="8" spans="1:7" x14ac:dyDescent="0.3">
      <c r="A8" s="24"/>
      <c r="C8" s="25"/>
    </row>
    <row r="9" spans="1:7" ht="15.6" customHeight="1" x14ac:dyDescent="0.3">
      <c r="A9" s="230" t="s">
        <v>160</v>
      </c>
      <c r="B9" s="231"/>
      <c r="C9" s="231"/>
      <c r="D9" s="231"/>
      <c r="E9" s="231"/>
      <c r="F9" s="231"/>
      <c r="G9" s="232"/>
    </row>
    <row r="10" spans="1:7" ht="15.6" customHeight="1" x14ac:dyDescent="0.3">
      <c r="A10" s="233"/>
      <c r="B10" s="234"/>
      <c r="C10" s="234"/>
      <c r="D10" s="234"/>
      <c r="E10" s="234"/>
      <c r="F10" s="234"/>
      <c r="G10" s="235"/>
    </row>
    <row r="11" spans="1:7" ht="15.6" customHeight="1" x14ac:dyDescent="0.3">
      <c r="A11" s="236"/>
      <c r="B11" s="237"/>
      <c r="C11" s="237"/>
      <c r="D11" s="237"/>
      <c r="E11" s="237"/>
      <c r="F11" s="237"/>
      <c r="G11" s="238"/>
    </row>
    <row r="12" spans="1:7" ht="15.6" customHeight="1" x14ac:dyDescent="0.3">
      <c r="A12" s="21"/>
      <c r="B12" s="21"/>
      <c r="C12" s="21"/>
      <c r="D12" s="21"/>
      <c r="E12" s="21"/>
      <c r="F12" s="21"/>
      <c r="G12" s="21"/>
    </row>
    <row r="13" spans="1:7" x14ac:dyDescent="0.3">
      <c r="A13" s="239" t="s">
        <v>157</v>
      </c>
      <c r="B13" s="239"/>
      <c r="C13" s="239"/>
      <c r="D13" s="239"/>
      <c r="E13" s="239"/>
      <c r="F13" s="239"/>
      <c r="G13" s="239"/>
    </row>
    <row r="14" spans="1:7" x14ac:dyDescent="0.3">
      <c r="A14" s="239"/>
      <c r="B14" s="239"/>
      <c r="C14" s="239"/>
      <c r="D14" s="239"/>
      <c r="E14" s="239"/>
      <c r="F14" s="239"/>
      <c r="G14" s="239"/>
    </row>
    <row r="15" spans="1:7" x14ac:dyDescent="0.3">
      <c r="A15" s="239"/>
      <c r="B15" s="239"/>
      <c r="C15" s="239"/>
      <c r="D15" s="239"/>
      <c r="E15" s="239"/>
      <c r="F15" s="239"/>
      <c r="G15" s="239"/>
    </row>
    <row r="16" spans="1:7" x14ac:dyDescent="0.3">
      <c r="A16" s="239"/>
      <c r="B16" s="239"/>
      <c r="C16" s="239"/>
      <c r="D16" s="239"/>
      <c r="E16" s="239"/>
      <c r="F16" s="239"/>
      <c r="G16" s="239"/>
    </row>
    <row r="17" spans="1:4" ht="15" thickBot="1" x14ac:dyDescent="0.35">
      <c r="A17" s="25"/>
      <c r="C17" s="25"/>
    </row>
    <row r="18" spans="1:4" ht="15" thickBot="1" x14ac:dyDescent="0.35">
      <c r="A18" s="25"/>
      <c r="B18" s="26" t="s">
        <v>142</v>
      </c>
      <c r="C18" s="25"/>
      <c r="D18" s="26" t="s">
        <v>142</v>
      </c>
    </row>
    <row r="19" spans="1:4" x14ac:dyDescent="0.3">
      <c r="A19" s="25"/>
      <c r="B19" s="27" t="s">
        <v>140</v>
      </c>
      <c r="C19" s="27"/>
      <c r="D19" s="27" t="s">
        <v>140</v>
      </c>
    </row>
    <row r="20" spans="1:4" ht="29.4" thickBot="1" x14ac:dyDescent="0.35">
      <c r="A20" s="25"/>
      <c r="B20" s="28" t="s">
        <v>141</v>
      </c>
      <c r="C20" s="29"/>
      <c r="D20" s="28" t="s">
        <v>149</v>
      </c>
    </row>
    <row r="21" spans="1:4" x14ac:dyDescent="0.3">
      <c r="A21" s="30" t="s">
        <v>143</v>
      </c>
      <c r="B21" s="31">
        <f>'2017 DISCOUNT CALC'!H156</f>
        <v>0</v>
      </c>
      <c r="C21" s="31"/>
      <c r="D21" s="31">
        <f>'TCJA - DISCOUNT CALC'!H156</f>
        <v>0</v>
      </c>
    </row>
    <row r="22" spans="1:4" x14ac:dyDescent="0.3">
      <c r="A22" s="30" t="s">
        <v>144</v>
      </c>
      <c r="B22" s="31">
        <f>'2017 DISCOUNT CALC'!H158</f>
        <v>0</v>
      </c>
      <c r="C22" s="31"/>
      <c r="D22" s="31">
        <f>'TCJA - DISCOUNT CALC'!H158</f>
        <v>0</v>
      </c>
    </row>
    <row r="23" spans="1:4" ht="15" thickBot="1" x14ac:dyDescent="0.35">
      <c r="A23" s="32" t="s">
        <v>96</v>
      </c>
      <c r="B23" s="33">
        <f t="shared" ref="B23:D23" si="0">B21-B22</f>
        <v>0</v>
      </c>
      <c r="C23" s="31"/>
      <c r="D23" s="33">
        <f t="shared" si="0"/>
        <v>0</v>
      </c>
    </row>
    <row r="24" spans="1:4" ht="15" thickTop="1" x14ac:dyDescent="0.3">
      <c r="A24" s="34"/>
      <c r="B24" s="31"/>
      <c r="C24" s="31"/>
      <c r="D24" s="31"/>
    </row>
    <row r="25" spans="1:4" x14ac:dyDescent="0.3">
      <c r="A25" s="35" t="s">
        <v>152</v>
      </c>
      <c r="B25" s="31"/>
      <c r="C25" s="31"/>
      <c r="D25" s="31">
        <f>D23-$B$23</f>
        <v>0</v>
      </c>
    </row>
    <row r="26" spans="1:4" x14ac:dyDescent="0.3">
      <c r="A26" s="35" t="s">
        <v>153</v>
      </c>
      <c r="B26" s="31"/>
      <c r="C26" s="31"/>
      <c r="D26" s="31">
        <f>$B$23-D23</f>
        <v>0</v>
      </c>
    </row>
    <row r="27" spans="1:4" x14ac:dyDescent="0.3">
      <c r="A27" s="34"/>
      <c r="B27" s="31"/>
      <c r="C27" s="31"/>
      <c r="D27" s="31"/>
    </row>
    <row r="28" spans="1:4" x14ac:dyDescent="0.3">
      <c r="A28" s="36" t="s">
        <v>138</v>
      </c>
      <c r="B28" s="31"/>
      <c r="C28" s="31"/>
      <c r="D28" s="31"/>
    </row>
    <row r="29" spans="1:4" x14ac:dyDescent="0.3">
      <c r="A29" s="37">
        <v>43465</v>
      </c>
      <c r="B29" s="31"/>
      <c r="C29" s="31"/>
      <c r="D29" s="31">
        <f>-$D$26/8</f>
        <v>0</v>
      </c>
    </row>
    <row r="30" spans="1:4" x14ac:dyDescent="0.3">
      <c r="A30" s="37">
        <f>A29+365</f>
        <v>43830</v>
      </c>
      <c r="B30" s="31"/>
      <c r="C30" s="31"/>
      <c r="D30" s="31">
        <f t="shared" ref="D30:D36" si="1">-$D$26/8</f>
        <v>0</v>
      </c>
    </row>
    <row r="31" spans="1:4" x14ac:dyDescent="0.3">
      <c r="A31" s="37">
        <f>A30+366</f>
        <v>44196</v>
      </c>
      <c r="B31" s="31"/>
      <c r="C31" s="31"/>
      <c r="D31" s="31">
        <f t="shared" si="1"/>
        <v>0</v>
      </c>
    </row>
    <row r="32" spans="1:4" x14ac:dyDescent="0.3">
      <c r="A32" s="37">
        <f t="shared" ref="A32:A36" si="2">A31+365</f>
        <v>44561</v>
      </c>
      <c r="B32" s="31"/>
      <c r="C32" s="31"/>
      <c r="D32" s="31">
        <f t="shared" si="1"/>
        <v>0</v>
      </c>
    </row>
    <row r="33" spans="1:8" x14ac:dyDescent="0.3">
      <c r="A33" s="37">
        <f t="shared" si="2"/>
        <v>44926</v>
      </c>
      <c r="B33" s="31"/>
      <c r="C33" s="31"/>
      <c r="D33" s="31">
        <f t="shared" si="1"/>
        <v>0</v>
      </c>
    </row>
    <row r="34" spans="1:8" x14ac:dyDescent="0.3">
      <c r="A34" s="37">
        <f t="shared" si="2"/>
        <v>45291</v>
      </c>
      <c r="B34" s="31"/>
      <c r="C34" s="31"/>
      <c r="D34" s="31">
        <f t="shared" si="1"/>
        <v>0</v>
      </c>
    </row>
    <row r="35" spans="1:8" x14ac:dyDescent="0.3">
      <c r="A35" s="37">
        <f>A34+366</f>
        <v>45657</v>
      </c>
      <c r="B35" s="31"/>
      <c r="C35" s="31"/>
      <c r="D35" s="31">
        <f t="shared" si="1"/>
        <v>0</v>
      </c>
    </row>
    <row r="36" spans="1:8" x14ac:dyDescent="0.3">
      <c r="A36" s="37">
        <f t="shared" si="2"/>
        <v>46022</v>
      </c>
      <c r="B36" s="31"/>
      <c r="C36" s="31"/>
      <c r="D36" s="31">
        <f t="shared" si="1"/>
        <v>0</v>
      </c>
    </row>
    <row r="37" spans="1:8" x14ac:dyDescent="0.3">
      <c r="A37" s="38" t="s">
        <v>137</v>
      </c>
      <c r="B37" s="25"/>
      <c r="C37" s="31"/>
      <c r="D37" s="31">
        <f>SUM(D26:D36)</f>
        <v>0</v>
      </c>
    </row>
    <row r="38" spans="1:8" x14ac:dyDescent="0.3">
      <c r="A38" s="38"/>
      <c r="B38" s="25"/>
      <c r="C38" s="31"/>
      <c r="D38" s="31"/>
    </row>
    <row r="39" spans="1:8" x14ac:dyDescent="0.3">
      <c r="A39" s="239" t="s">
        <v>156</v>
      </c>
      <c r="B39" s="239"/>
      <c r="C39" s="239"/>
      <c r="D39" s="239"/>
      <c r="E39" s="239"/>
      <c r="F39" s="239"/>
      <c r="G39" s="239"/>
    </row>
    <row r="40" spans="1:8" x14ac:dyDescent="0.3">
      <c r="A40" s="239"/>
      <c r="B40" s="239"/>
      <c r="C40" s="239"/>
      <c r="D40" s="239"/>
      <c r="E40" s="239"/>
      <c r="F40" s="239"/>
      <c r="G40" s="239"/>
    </row>
    <row r="41" spans="1:8" x14ac:dyDescent="0.3">
      <c r="A41" s="25"/>
      <c r="B41" s="25"/>
      <c r="C41" s="25"/>
      <c r="D41" s="25"/>
      <c r="E41" s="25"/>
      <c r="F41" s="25"/>
    </row>
    <row r="42" spans="1:8" x14ac:dyDescent="0.3">
      <c r="A42" s="39"/>
    </row>
    <row r="43" spans="1:8" x14ac:dyDescent="0.3">
      <c r="A43" s="39"/>
    </row>
    <row r="44" spans="1:8" x14ac:dyDescent="0.3">
      <c r="A44" s="25"/>
      <c r="B44" s="25"/>
      <c r="C44" s="25"/>
      <c r="D44" s="25"/>
      <c r="E44" s="25"/>
      <c r="F44" s="25"/>
      <c r="G44" s="25"/>
      <c r="H44" s="25"/>
    </row>
    <row r="45" spans="1:8" ht="23.4" customHeight="1" x14ac:dyDescent="0.3">
      <c r="A45" s="25"/>
      <c r="B45" s="25"/>
      <c r="C45" s="25"/>
      <c r="D45" s="25"/>
      <c r="E45" s="25"/>
      <c r="F45" s="25"/>
      <c r="G45" s="25"/>
      <c r="H45" s="25"/>
    </row>
    <row r="46" spans="1:8" ht="23.4" customHeight="1" x14ac:dyDescent="0.3">
      <c r="A46" s="25"/>
      <c r="B46" s="25"/>
      <c r="C46" s="25"/>
      <c r="D46" s="25"/>
      <c r="E46" s="25"/>
      <c r="F46" s="25"/>
      <c r="G46" s="25"/>
      <c r="H46" s="25"/>
    </row>
    <row r="47" spans="1:8" x14ac:dyDescent="0.3">
      <c r="A47" s="25"/>
      <c r="B47" s="25"/>
      <c r="C47" s="25"/>
      <c r="D47" s="25"/>
      <c r="E47" s="25"/>
      <c r="F47" s="25"/>
      <c r="G47" s="25"/>
      <c r="H47" s="25"/>
    </row>
    <row r="48" spans="1:8" x14ac:dyDescent="0.3">
      <c r="A48" s="25"/>
      <c r="B48" s="25"/>
      <c r="C48" s="25"/>
      <c r="D48" s="25"/>
      <c r="E48" s="25"/>
      <c r="F48" s="25"/>
      <c r="G48" s="25"/>
      <c r="H48" s="25"/>
    </row>
    <row r="49" spans="1:8" x14ac:dyDescent="0.3">
      <c r="A49" s="25"/>
      <c r="B49" s="25"/>
      <c r="C49" s="25"/>
      <c r="D49" s="25"/>
      <c r="E49" s="25"/>
      <c r="F49" s="25"/>
      <c r="G49" s="25"/>
      <c r="H49" s="25"/>
    </row>
    <row r="50" spans="1:8" x14ac:dyDescent="0.3">
      <c r="A50" s="25"/>
      <c r="B50" s="25"/>
      <c r="C50" s="25"/>
      <c r="D50" s="25"/>
      <c r="E50" s="25"/>
      <c r="F50" s="25"/>
      <c r="G50" s="25"/>
      <c r="H50" s="25"/>
    </row>
    <row r="51" spans="1:8" x14ac:dyDescent="0.3">
      <c r="A51" s="25"/>
      <c r="B51" s="25"/>
      <c r="C51" s="25"/>
      <c r="D51" s="25"/>
      <c r="E51" s="25"/>
      <c r="F51" s="25"/>
      <c r="G51" s="25"/>
      <c r="H51" s="25"/>
    </row>
    <row r="52" spans="1:8" x14ac:dyDescent="0.3">
      <c r="A52" s="39"/>
      <c r="B52" s="40"/>
      <c r="C52" s="31"/>
      <c r="D52" s="31"/>
      <c r="E52" s="31"/>
      <c r="F52" s="31"/>
    </row>
    <row r="53" spans="1:8" x14ac:dyDescent="0.3">
      <c r="B53" s="31"/>
      <c r="C53" s="31"/>
      <c r="D53" s="31"/>
      <c r="E53" s="31"/>
      <c r="F53" s="31"/>
    </row>
    <row r="54" spans="1:8" x14ac:dyDescent="0.3">
      <c r="A54" s="41"/>
      <c r="B54" s="40"/>
      <c r="C54" s="31"/>
      <c r="D54" s="31"/>
      <c r="E54" s="31"/>
      <c r="F54" s="31"/>
    </row>
    <row r="55" spans="1:8" x14ac:dyDescent="0.3">
      <c r="A55" s="42"/>
      <c r="B55" s="40"/>
      <c r="C55" s="31"/>
      <c r="D55" s="31"/>
      <c r="E55" s="31"/>
      <c r="F55" s="31"/>
    </row>
    <row r="56" spans="1:8" x14ac:dyDescent="0.3">
      <c r="B56" s="40"/>
      <c r="C56" s="31"/>
      <c r="D56" s="31"/>
      <c r="E56" s="31"/>
      <c r="F56" s="31"/>
    </row>
    <row r="57" spans="1:8" x14ac:dyDescent="0.3">
      <c r="A57" s="43"/>
      <c r="B57" s="31"/>
      <c r="C57" s="31"/>
      <c r="D57" s="31"/>
      <c r="E57" s="31"/>
      <c r="F57" s="31"/>
    </row>
    <row r="58" spans="1:8" x14ac:dyDescent="0.3">
      <c r="A58" s="41"/>
      <c r="B58" s="40"/>
      <c r="C58" s="31"/>
      <c r="D58" s="31"/>
      <c r="E58" s="31"/>
      <c r="F58" s="31"/>
    </row>
    <row r="59" spans="1:8" x14ac:dyDescent="0.3">
      <c r="A59" s="42"/>
      <c r="B59" s="40"/>
      <c r="C59" s="31"/>
      <c r="D59" s="31"/>
      <c r="E59" s="31"/>
      <c r="F59" s="31"/>
    </row>
    <row r="60" spans="1:8" x14ac:dyDescent="0.3">
      <c r="A60" s="44"/>
      <c r="B60" s="40"/>
      <c r="C60" s="31"/>
      <c r="D60" s="31"/>
      <c r="E60" s="31"/>
      <c r="F60" s="31"/>
    </row>
    <row r="61" spans="1:8" x14ac:dyDescent="0.3">
      <c r="A61" s="39"/>
    </row>
    <row r="62" spans="1:8" ht="14.4" customHeight="1" x14ac:dyDescent="0.3">
      <c r="A62" s="240"/>
      <c r="B62" s="240"/>
      <c r="C62" s="240"/>
      <c r="D62" s="240"/>
      <c r="E62" s="240"/>
      <c r="F62" s="240"/>
      <c r="G62" s="240"/>
    </row>
    <row r="63" spans="1:8" x14ac:dyDescent="0.3">
      <c r="A63" s="240"/>
      <c r="B63" s="240"/>
      <c r="C63" s="240"/>
      <c r="D63" s="240"/>
      <c r="E63" s="240"/>
      <c r="F63" s="240"/>
      <c r="G63" s="240"/>
    </row>
    <row r="64" spans="1:8" x14ac:dyDescent="0.3">
      <c r="A64" s="240"/>
      <c r="B64" s="240"/>
      <c r="C64" s="240"/>
      <c r="D64" s="240"/>
      <c r="E64" s="240"/>
      <c r="F64" s="240"/>
      <c r="G64" s="240"/>
    </row>
    <row r="65" spans="1:7" x14ac:dyDescent="0.3">
      <c r="A65" s="240"/>
      <c r="B65" s="240"/>
      <c r="C65" s="240"/>
      <c r="D65" s="240"/>
      <c r="E65" s="240"/>
      <c r="F65" s="240"/>
      <c r="G65" s="240"/>
    </row>
    <row r="66" spans="1:7" x14ac:dyDescent="0.3">
      <c r="A66" s="240"/>
      <c r="B66" s="240"/>
      <c r="C66" s="240"/>
      <c r="D66" s="240"/>
      <c r="E66" s="240"/>
      <c r="F66" s="240"/>
      <c r="G66" s="240"/>
    </row>
    <row r="67" spans="1:7" x14ac:dyDescent="0.3">
      <c r="A67" s="240"/>
      <c r="B67" s="240"/>
      <c r="C67" s="240"/>
      <c r="D67" s="240"/>
      <c r="E67" s="240"/>
      <c r="F67" s="240"/>
      <c r="G67" s="240"/>
    </row>
    <row r="68" spans="1:7" x14ac:dyDescent="0.3">
      <c r="A68" s="240"/>
      <c r="B68" s="240"/>
      <c r="C68" s="240"/>
      <c r="D68" s="240"/>
      <c r="E68" s="240"/>
      <c r="F68" s="240"/>
      <c r="G68" s="240"/>
    </row>
    <row r="69" spans="1:7" ht="28.5" customHeight="1" x14ac:dyDescent="0.3">
      <c r="A69" s="240"/>
      <c r="B69" s="240"/>
      <c r="C69" s="240"/>
      <c r="D69" s="240"/>
      <c r="E69" s="240"/>
      <c r="F69" s="240"/>
      <c r="G69" s="240"/>
    </row>
  </sheetData>
  <mergeCells count="4">
    <mergeCell ref="A9:G11"/>
    <mergeCell ref="A13:G16"/>
    <mergeCell ref="A39:G40"/>
    <mergeCell ref="A62:G69"/>
  </mergeCells>
  <pageMargins left="0.7" right="0.7" top="0.75" bottom="0.75" header="0.3" footer="0.3"/>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G36"/>
  <sheetViews>
    <sheetView tabSelected="1" zoomScaleNormal="100" zoomScaleSheetLayoutView="100" workbookViewId="0">
      <selection activeCell="C26" sqref="C26"/>
    </sheetView>
  </sheetViews>
  <sheetFormatPr defaultColWidth="8.88671875" defaultRowHeight="14.4" x14ac:dyDescent="0.3"/>
  <cols>
    <col min="1" max="1" width="43.33203125" style="23" bestFit="1" customWidth="1"/>
    <col min="2" max="6" width="21.6640625" style="23" customWidth="1"/>
    <col min="7" max="16384" width="8.88671875" style="23"/>
  </cols>
  <sheetData>
    <row r="2" spans="1:7" x14ac:dyDescent="0.3">
      <c r="A2" s="22" t="s">
        <v>162</v>
      </c>
    </row>
    <row r="3" spans="1:7" x14ac:dyDescent="0.3">
      <c r="A3" s="22" t="s">
        <v>145</v>
      </c>
    </row>
    <row r="4" spans="1:7" x14ac:dyDescent="0.3">
      <c r="A4" s="24" t="s">
        <v>147</v>
      </c>
      <c r="C4" s="25"/>
    </row>
    <row r="5" spans="1:7" x14ac:dyDescent="0.3">
      <c r="A5" s="24"/>
      <c r="C5" s="25"/>
    </row>
    <row r="6" spans="1:7" x14ac:dyDescent="0.3">
      <c r="A6" s="24"/>
      <c r="C6" s="25"/>
    </row>
    <row r="7" spans="1:7" x14ac:dyDescent="0.3">
      <c r="A7" s="24"/>
      <c r="C7" s="25"/>
    </row>
    <row r="8" spans="1:7" x14ac:dyDescent="0.3">
      <c r="A8" s="24"/>
      <c r="C8" s="25"/>
    </row>
    <row r="9" spans="1:7" ht="16.2" customHeight="1" x14ac:dyDescent="0.3">
      <c r="A9" s="230" t="s">
        <v>160</v>
      </c>
      <c r="B9" s="231"/>
      <c r="C9" s="231"/>
      <c r="D9" s="231"/>
      <c r="E9" s="231"/>
      <c r="F9" s="231"/>
      <c r="G9" s="232"/>
    </row>
    <row r="10" spans="1:7" ht="16.2" customHeight="1" x14ac:dyDescent="0.3">
      <c r="A10" s="233"/>
      <c r="B10" s="234"/>
      <c r="C10" s="234"/>
      <c r="D10" s="234"/>
      <c r="E10" s="234"/>
      <c r="F10" s="234"/>
      <c r="G10" s="235"/>
    </row>
    <row r="11" spans="1:7" ht="16.2" customHeight="1" x14ac:dyDescent="0.3">
      <c r="A11" s="236"/>
      <c r="B11" s="237"/>
      <c r="C11" s="237"/>
      <c r="D11" s="237"/>
      <c r="E11" s="237"/>
      <c r="F11" s="237"/>
      <c r="G11" s="238"/>
    </row>
    <row r="12" spans="1:7" x14ac:dyDescent="0.3">
      <c r="A12" s="24"/>
      <c r="C12" s="25"/>
    </row>
    <row r="13" spans="1:7" ht="14.4" customHeight="1" x14ac:dyDescent="0.3">
      <c r="A13" s="239" t="s">
        <v>157</v>
      </c>
      <c r="B13" s="239"/>
      <c r="C13" s="239"/>
      <c r="D13" s="239"/>
      <c r="E13" s="239"/>
      <c r="F13" s="239"/>
      <c r="G13" s="239"/>
    </row>
    <row r="14" spans="1:7" x14ac:dyDescent="0.3">
      <c r="A14" s="239"/>
      <c r="B14" s="239"/>
      <c r="C14" s="239"/>
      <c r="D14" s="239"/>
      <c r="E14" s="239"/>
      <c r="F14" s="239"/>
      <c r="G14" s="239"/>
    </row>
    <row r="15" spans="1:7" x14ac:dyDescent="0.3">
      <c r="A15" s="239"/>
      <c r="B15" s="239"/>
      <c r="C15" s="239"/>
      <c r="D15" s="239"/>
      <c r="E15" s="239"/>
      <c r="F15" s="239"/>
      <c r="G15" s="239"/>
    </row>
    <row r="16" spans="1:7" x14ac:dyDescent="0.3">
      <c r="A16" s="239"/>
      <c r="B16" s="239"/>
      <c r="C16" s="239"/>
      <c r="D16" s="239"/>
      <c r="E16" s="239"/>
      <c r="F16" s="239"/>
      <c r="G16" s="239"/>
    </row>
    <row r="17" spans="1:4" ht="15" thickBot="1" x14ac:dyDescent="0.35">
      <c r="A17" s="25"/>
      <c r="C17" s="25"/>
    </row>
    <row r="18" spans="1:4" ht="15" thickBot="1" x14ac:dyDescent="0.35">
      <c r="A18" s="25"/>
      <c r="B18" s="26" t="s">
        <v>142</v>
      </c>
      <c r="C18" s="25"/>
      <c r="D18" s="26" t="s">
        <v>142</v>
      </c>
    </row>
    <row r="19" spans="1:4" x14ac:dyDescent="0.3">
      <c r="A19" s="25"/>
      <c r="B19" s="27" t="s">
        <v>140</v>
      </c>
      <c r="C19" s="27"/>
      <c r="D19" s="27" t="s">
        <v>140</v>
      </c>
    </row>
    <row r="20" spans="1:4" ht="29.4" thickBot="1" x14ac:dyDescent="0.35">
      <c r="A20" s="25"/>
      <c r="B20" s="28" t="s">
        <v>141</v>
      </c>
      <c r="C20" s="29"/>
      <c r="D20" s="28" t="s">
        <v>149</v>
      </c>
    </row>
    <row r="21" spans="1:4" x14ac:dyDescent="0.3">
      <c r="A21" s="46" t="s">
        <v>143</v>
      </c>
      <c r="B21" s="31">
        <f>'2017 DISCOUNT CALC'!H152</f>
        <v>0</v>
      </c>
      <c r="C21" s="31"/>
      <c r="D21" s="31">
        <f>'TCJA - DISCOUNT CALC'!H152</f>
        <v>0</v>
      </c>
    </row>
    <row r="22" spans="1:4" x14ac:dyDescent="0.3">
      <c r="A22" s="46" t="s">
        <v>144</v>
      </c>
      <c r="B22" s="31">
        <f>'2017 DISCOUNT CALC'!H154</f>
        <v>0</v>
      </c>
      <c r="C22" s="31"/>
      <c r="D22" s="31">
        <f>'TCJA - DISCOUNT CALC'!H154</f>
        <v>0</v>
      </c>
    </row>
    <row r="23" spans="1:4" ht="15" thickBot="1" x14ac:dyDescent="0.35">
      <c r="A23" s="46" t="s">
        <v>96</v>
      </c>
      <c r="B23" s="33">
        <f t="shared" ref="B23:D23" si="0">B21-B22</f>
        <v>0</v>
      </c>
      <c r="C23" s="31"/>
      <c r="D23" s="33">
        <f t="shared" si="0"/>
        <v>0</v>
      </c>
    </row>
    <row r="24" spans="1:4" ht="15" thickTop="1" x14ac:dyDescent="0.3">
      <c r="A24" s="46"/>
      <c r="B24" s="31"/>
      <c r="C24" s="31"/>
      <c r="D24" s="31"/>
    </row>
    <row r="25" spans="1:4" x14ac:dyDescent="0.3">
      <c r="A25" s="35" t="s">
        <v>154</v>
      </c>
      <c r="B25" s="31"/>
      <c r="C25" s="31"/>
      <c r="D25" s="31">
        <f>-(D23-$B$23)</f>
        <v>0</v>
      </c>
    </row>
    <row r="26" spans="1:4" x14ac:dyDescent="0.3">
      <c r="A26" s="35" t="s">
        <v>155</v>
      </c>
      <c r="B26" s="31"/>
      <c r="C26" s="31"/>
      <c r="D26" s="31">
        <f>-($B$23-D23)</f>
        <v>0</v>
      </c>
    </row>
    <row r="27" spans="1:4" x14ac:dyDescent="0.3">
      <c r="A27" s="46"/>
      <c r="B27" s="31"/>
      <c r="C27" s="31"/>
      <c r="D27" s="31"/>
    </row>
    <row r="28" spans="1:4" x14ac:dyDescent="0.3">
      <c r="A28" s="46" t="s">
        <v>148</v>
      </c>
      <c r="B28" s="31"/>
      <c r="C28" s="31"/>
      <c r="D28" s="31"/>
    </row>
    <row r="29" spans="1:4" x14ac:dyDescent="0.3">
      <c r="A29" s="47">
        <v>43465</v>
      </c>
      <c r="B29" s="31"/>
      <c r="C29" s="31"/>
      <c r="D29" s="31">
        <f>IF(-$D$26&lt;0,-$D$26,$D$26/4)</f>
        <v>0</v>
      </c>
    </row>
    <row r="30" spans="1:4" x14ac:dyDescent="0.3">
      <c r="A30" s="47">
        <f>A29+365</f>
        <v>43830</v>
      </c>
      <c r="B30" s="31"/>
      <c r="C30" s="31"/>
      <c r="D30" s="31">
        <f>IF(-$D$26&lt;0,0,$D$26/4)</f>
        <v>0</v>
      </c>
    </row>
    <row r="31" spans="1:4" x14ac:dyDescent="0.3">
      <c r="A31" s="47">
        <f>A30+366</f>
        <v>44196</v>
      </c>
      <c r="B31" s="31"/>
      <c r="C31" s="31"/>
      <c r="D31" s="31">
        <f>IF(-$D$26&lt;0,0,$D$26/4)</f>
        <v>0</v>
      </c>
    </row>
    <row r="32" spans="1:4" x14ac:dyDescent="0.3">
      <c r="A32" s="47">
        <f t="shared" ref="A32" si="1">A31+365</f>
        <v>44561</v>
      </c>
      <c r="B32" s="31"/>
      <c r="C32" s="31"/>
      <c r="D32" s="31">
        <f>IF(-$D$26&lt;0,0,$D$26/4)</f>
        <v>0</v>
      </c>
    </row>
    <row r="33" spans="1:7" x14ac:dyDescent="0.3">
      <c r="A33" s="38" t="s">
        <v>137</v>
      </c>
      <c r="B33" s="25"/>
      <c r="C33" s="31"/>
      <c r="D33" s="31">
        <f>SUM(D26:D32)</f>
        <v>0</v>
      </c>
    </row>
    <row r="34" spans="1:7" x14ac:dyDescent="0.3">
      <c r="A34" s="38"/>
      <c r="B34" s="25"/>
      <c r="C34" s="31"/>
      <c r="D34" s="31"/>
    </row>
    <row r="35" spans="1:7" ht="14.4" customHeight="1" x14ac:dyDescent="0.3">
      <c r="A35" s="239" t="s">
        <v>151</v>
      </c>
      <c r="B35" s="239"/>
      <c r="C35" s="239"/>
      <c r="D35" s="239"/>
      <c r="E35" s="239"/>
      <c r="F35" s="239"/>
      <c r="G35" s="239"/>
    </row>
    <row r="36" spans="1:7" ht="14.4" customHeight="1" x14ac:dyDescent="0.3">
      <c r="A36" s="239"/>
      <c r="B36" s="239"/>
      <c r="C36" s="239"/>
      <c r="D36" s="239"/>
      <c r="E36" s="239"/>
      <c r="F36" s="239"/>
      <c r="G36" s="239"/>
    </row>
  </sheetData>
  <mergeCells count="3">
    <mergeCell ref="A9:G11"/>
    <mergeCell ref="A35:G36"/>
    <mergeCell ref="A13:G16"/>
  </mergeCells>
  <pageMargins left="0.7" right="0.7" top="0.75" bottom="0.75" header="0.3" footer="0.3"/>
  <pageSetup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sheetPr>
  <dimension ref="A2:AE162"/>
  <sheetViews>
    <sheetView zoomScaleNormal="100" zoomScaleSheetLayoutView="100" workbookViewId="0"/>
  </sheetViews>
  <sheetFormatPr defaultColWidth="8.88671875" defaultRowHeight="14.4" x14ac:dyDescent="0.3"/>
  <cols>
    <col min="1" max="2" width="8.88671875" style="23"/>
    <col min="3" max="3" width="15" style="23" customWidth="1"/>
    <col min="4" max="4" width="14.5546875" style="23" customWidth="1"/>
    <col min="5" max="5" width="10.88671875" style="23" customWidth="1"/>
    <col min="6" max="8" width="8.88671875" style="23"/>
    <col min="9" max="9" width="13" style="23" customWidth="1"/>
    <col min="10" max="10" width="12.6640625" style="23" customWidth="1"/>
    <col min="11" max="11" width="11" style="23" customWidth="1"/>
    <col min="12" max="14" width="8.88671875" style="23"/>
    <col min="15" max="15" width="12.33203125" style="23" customWidth="1"/>
    <col min="16" max="16" width="12.5546875" style="23" customWidth="1"/>
    <col min="17" max="17" width="12" style="23" customWidth="1"/>
    <col min="18" max="16384" width="8.88671875" style="23"/>
  </cols>
  <sheetData>
    <row r="2" spans="1:31" ht="22.8" x14ac:dyDescent="0.3">
      <c r="B2" s="68" t="s">
        <v>158</v>
      </c>
      <c r="C2" s="68"/>
    </row>
    <row r="3" spans="1:31" ht="22.8" x14ac:dyDescent="0.3">
      <c r="B3" s="68" t="s">
        <v>159</v>
      </c>
      <c r="C3" s="68"/>
    </row>
    <row r="6" spans="1:31" ht="15" customHeight="1" x14ac:dyDescent="0.3">
      <c r="B6" s="230" t="s">
        <v>160</v>
      </c>
      <c r="C6" s="231"/>
      <c r="D6" s="231"/>
      <c r="E6" s="231"/>
      <c r="F6" s="231"/>
      <c r="G6" s="231"/>
      <c r="H6" s="231"/>
      <c r="I6" s="231"/>
      <c r="J6" s="231"/>
      <c r="K6" s="231"/>
      <c r="L6" s="231"/>
      <c r="M6" s="231"/>
      <c r="N6" s="231"/>
      <c r="O6" s="231"/>
      <c r="P6" s="231"/>
      <c r="Q6" s="232"/>
    </row>
    <row r="7" spans="1:31" ht="14.4" customHeight="1" x14ac:dyDescent="0.3">
      <c r="B7" s="233"/>
      <c r="C7" s="234"/>
      <c r="D7" s="234"/>
      <c r="E7" s="234"/>
      <c r="F7" s="234"/>
      <c r="G7" s="234"/>
      <c r="H7" s="234"/>
      <c r="I7" s="234"/>
      <c r="J7" s="234"/>
      <c r="K7" s="234"/>
      <c r="L7" s="234"/>
      <c r="M7" s="234"/>
      <c r="N7" s="234"/>
      <c r="O7" s="234"/>
      <c r="P7" s="234"/>
      <c r="Q7" s="235"/>
    </row>
    <row r="8" spans="1:31" ht="18" customHeight="1" x14ac:dyDescent="0.3">
      <c r="B8" s="236"/>
      <c r="C8" s="237"/>
      <c r="D8" s="237"/>
      <c r="E8" s="237"/>
      <c r="F8" s="237"/>
      <c r="G8" s="237"/>
      <c r="H8" s="237"/>
      <c r="I8" s="237"/>
      <c r="J8" s="237"/>
      <c r="K8" s="237"/>
      <c r="L8" s="237"/>
      <c r="M8" s="237"/>
      <c r="N8" s="237"/>
      <c r="O8" s="237"/>
      <c r="P8" s="237"/>
      <c r="Q8" s="238"/>
    </row>
    <row r="9" spans="1:31" ht="18" customHeight="1" x14ac:dyDescent="0.3">
      <c r="B9" s="45"/>
      <c r="C9" s="45"/>
      <c r="D9" s="45"/>
      <c r="E9" s="45"/>
      <c r="F9" s="45"/>
      <c r="G9" s="45"/>
      <c r="H9" s="45"/>
      <c r="I9" s="45"/>
      <c r="J9" s="45"/>
      <c r="K9" s="45"/>
      <c r="L9" s="45"/>
      <c r="M9" s="45"/>
      <c r="N9" s="45"/>
      <c r="O9" s="45"/>
      <c r="P9" s="45"/>
      <c r="Q9" s="45"/>
      <c r="S9" s="241"/>
      <c r="T9" s="241"/>
      <c r="U9" s="241"/>
      <c r="V9" s="241"/>
      <c r="W9" s="241"/>
      <c r="X9" s="241"/>
      <c r="Y9" s="241"/>
      <c r="Z9" s="241"/>
      <c r="AA9" s="241"/>
      <c r="AB9" s="241"/>
      <c r="AC9" s="241"/>
      <c r="AD9" s="241"/>
      <c r="AE9" s="241"/>
    </row>
    <row r="10" spans="1:31" ht="15" thickBot="1" x14ac:dyDescent="0.35">
      <c r="I10" s="69"/>
      <c r="Q10" s="70"/>
    </row>
    <row r="11" spans="1:31" x14ac:dyDescent="0.3">
      <c r="A11" s="250" t="s">
        <v>56</v>
      </c>
      <c r="B11" s="250"/>
      <c r="C11" s="250"/>
      <c r="D11" s="71" t="s">
        <v>134</v>
      </c>
      <c r="E11" s="71"/>
      <c r="F11" s="71"/>
      <c r="G11" s="71"/>
      <c r="H11" s="71"/>
      <c r="I11" s="71"/>
      <c r="J11" s="71"/>
      <c r="K11" s="71"/>
      <c r="L11" s="71"/>
      <c r="M11" s="71"/>
      <c r="N11" s="71"/>
      <c r="O11" s="71"/>
      <c r="P11" s="71"/>
      <c r="Q11" s="71"/>
    </row>
    <row r="13" spans="1:31" x14ac:dyDescent="0.3">
      <c r="A13" s="39" t="s">
        <v>57</v>
      </c>
      <c r="C13" s="39" t="s">
        <v>97</v>
      </c>
      <c r="G13" s="39" t="s">
        <v>57</v>
      </c>
      <c r="I13" s="39" t="s">
        <v>58</v>
      </c>
      <c r="O13" s="39" t="s">
        <v>59</v>
      </c>
    </row>
    <row r="14" spans="1:31" x14ac:dyDescent="0.3">
      <c r="A14" s="242"/>
      <c r="B14" s="243"/>
      <c r="C14" s="72">
        <v>23</v>
      </c>
      <c r="D14" s="72">
        <v>24</v>
      </c>
      <c r="E14" s="72" t="s">
        <v>60</v>
      </c>
      <c r="G14" s="242"/>
      <c r="H14" s="243"/>
      <c r="I14" s="72">
        <v>23</v>
      </c>
      <c r="J14" s="72">
        <v>24</v>
      </c>
      <c r="K14" s="72" t="s">
        <v>60</v>
      </c>
      <c r="O14" s="248" t="s">
        <v>61</v>
      </c>
      <c r="P14" s="248" t="s">
        <v>62</v>
      </c>
    </row>
    <row r="15" spans="1:31" ht="86.4" x14ac:dyDescent="0.3">
      <c r="A15" s="244"/>
      <c r="B15" s="245"/>
      <c r="C15" s="73" t="s">
        <v>63</v>
      </c>
      <c r="D15" s="73" t="s">
        <v>64</v>
      </c>
      <c r="E15" s="73" t="s">
        <v>65</v>
      </c>
      <c r="G15" s="244"/>
      <c r="H15" s="245"/>
      <c r="I15" s="73" t="s">
        <v>63</v>
      </c>
      <c r="J15" s="73" t="s">
        <v>64</v>
      </c>
      <c r="K15" s="73" t="s">
        <v>65</v>
      </c>
      <c r="O15" s="249"/>
      <c r="P15" s="249"/>
    </row>
    <row r="16" spans="1:31" x14ac:dyDescent="0.3">
      <c r="A16" s="74">
        <v>1</v>
      </c>
      <c r="B16" s="75" t="s">
        <v>66</v>
      </c>
      <c r="C16" s="49">
        <v>0</v>
      </c>
      <c r="D16" s="49">
        <v>0</v>
      </c>
      <c r="E16" s="50">
        <v>0</v>
      </c>
      <c r="G16" s="74">
        <v>1</v>
      </c>
      <c r="H16" s="75" t="s">
        <v>66</v>
      </c>
      <c r="I16" s="49">
        <v>0</v>
      </c>
      <c r="J16" s="49">
        <v>0</v>
      </c>
      <c r="K16" s="50">
        <v>0</v>
      </c>
      <c r="O16" s="52">
        <v>0</v>
      </c>
      <c r="P16" s="53">
        <v>0</v>
      </c>
    </row>
    <row r="17" spans="1:17" x14ac:dyDescent="0.3">
      <c r="A17" s="25"/>
      <c r="B17" s="25"/>
      <c r="C17" s="76"/>
      <c r="D17" s="76"/>
      <c r="E17" s="77"/>
      <c r="G17" s="25"/>
      <c r="H17" s="25"/>
      <c r="I17" s="77"/>
      <c r="J17" s="77"/>
      <c r="K17" s="77"/>
      <c r="O17" s="78"/>
      <c r="P17" s="79"/>
    </row>
    <row r="18" spans="1:17" x14ac:dyDescent="0.3">
      <c r="A18" s="25" t="s">
        <v>98</v>
      </c>
      <c r="B18" s="25"/>
      <c r="C18" s="16"/>
      <c r="D18" s="51">
        <v>0</v>
      </c>
      <c r="E18" s="77"/>
      <c r="G18" s="25" t="s">
        <v>99</v>
      </c>
      <c r="H18" s="25"/>
      <c r="I18" s="13"/>
      <c r="J18" s="51">
        <v>0</v>
      </c>
      <c r="K18" s="77"/>
      <c r="O18" s="78"/>
      <c r="P18" s="79"/>
    </row>
    <row r="19" spans="1:17" x14ac:dyDescent="0.3">
      <c r="A19" s="25"/>
      <c r="B19" s="25"/>
      <c r="C19" s="77" t="s">
        <v>95</v>
      </c>
      <c r="D19" s="80">
        <f>D18-D16</f>
        <v>0</v>
      </c>
      <c r="E19" s="77"/>
      <c r="G19" s="25"/>
      <c r="H19" s="25"/>
      <c r="I19" s="77" t="s">
        <v>95</v>
      </c>
      <c r="J19" s="80">
        <f>J18-J16</f>
        <v>0</v>
      </c>
      <c r="K19" s="77"/>
      <c r="O19" s="78"/>
      <c r="P19" s="79"/>
    </row>
    <row r="21" spans="1:17" x14ac:dyDescent="0.3">
      <c r="A21" s="247">
        <v>1</v>
      </c>
      <c r="B21" s="247"/>
      <c r="C21" s="247"/>
      <c r="D21" s="247"/>
      <c r="E21" s="247"/>
      <c r="G21" s="247">
        <v>2</v>
      </c>
      <c r="H21" s="247"/>
      <c r="I21" s="247"/>
      <c r="J21" s="247"/>
      <c r="K21" s="247"/>
      <c r="M21" s="247">
        <v>3</v>
      </c>
      <c r="N21" s="247"/>
      <c r="O21" s="247"/>
      <c r="P21" s="247"/>
      <c r="Q21" s="247"/>
    </row>
    <row r="22" spans="1:17" x14ac:dyDescent="0.3">
      <c r="A22" s="39" t="s">
        <v>57</v>
      </c>
      <c r="C22" s="39" t="s">
        <v>13</v>
      </c>
      <c r="G22" s="39" t="s">
        <v>57</v>
      </c>
      <c r="I22" s="39" t="s">
        <v>78</v>
      </c>
      <c r="M22" s="39" t="s">
        <v>57</v>
      </c>
      <c r="O22" s="39" t="s">
        <v>79</v>
      </c>
    </row>
    <row r="23" spans="1:17" x14ac:dyDescent="0.3">
      <c r="A23" s="242"/>
      <c r="B23" s="243"/>
      <c r="C23" s="72">
        <v>23</v>
      </c>
      <c r="D23" s="72">
        <v>24</v>
      </c>
      <c r="E23" s="72" t="s">
        <v>60</v>
      </c>
      <c r="G23" s="242"/>
      <c r="H23" s="243"/>
      <c r="I23" s="72">
        <v>23</v>
      </c>
      <c r="J23" s="72">
        <v>24</v>
      </c>
      <c r="K23" s="72" t="s">
        <v>60</v>
      </c>
      <c r="M23" s="242"/>
      <c r="N23" s="243"/>
      <c r="O23" s="72">
        <v>23</v>
      </c>
      <c r="P23" s="72">
        <v>24</v>
      </c>
      <c r="Q23" s="72" t="s">
        <v>60</v>
      </c>
    </row>
    <row r="24" spans="1:17" ht="86.4" x14ac:dyDescent="0.3">
      <c r="A24" s="244"/>
      <c r="B24" s="245"/>
      <c r="C24" s="73" t="s">
        <v>63</v>
      </c>
      <c r="D24" s="73" t="s">
        <v>64</v>
      </c>
      <c r="E24" s="73" t="s">
        <v>65</v>
      </c>
      <c r="G24" s="244"/>
      <c r="H24" s="245"/>
      <c r="I24" s="73" t="s">
        <v>63</v>
      </c>
      <c r="J24" s="73" t="s">
        <v>64</v>
      </c>
      <c r="K24" s="73" t="s">
        <v>65</v>
      </c>
      <c r="M24" s="244"/>
      <c r="N24" s="245"/>
      <c r="O24" s="73" t="s">
        <v>63</v>
      </c>
      <c r="P24" s="73" t="s">
        <v>64</v>
      </c>
      <c r="Q24" s="73" t="s">
        <v>65</v>
      </c>
    </row>
    <row r="25" spans="1:17" x14ac:dyDescent="0.3">
      <c r="A25" s="81">
        <v>1</v>
      </c>
      <c r="B25" s="82" t="s">
        <v>52</v>
      </c>
      <c r="C25" s="63">
        <v>0</v>
      </c>
      <c r="D25" s="64">
        <v>0</v>
      </c>
      <c r="E25" s="65">
        <v>0</v>
      </c>
      <c r="G25" s="81">
        <v>1</v>
      </c>
      <c r="H25" s="82" t="str">
        <f>B25</f>
        <v>Prior</v>
      </c>
      <c r="I25" s="63">
        <v>0</v>
      </c>
      <c r="J25" s="64">
        <v>0</v>
      </c>
      <c r="K25" s="65">
        <v>0</v>
      </c>
      <c r="M25" s="81">
        <v>1</v>
      </c>
      <c r="N25" s="82" t="str">
        <f>B25</f>
        <v>Prior</v>
      </c>
      <c r="O25" s="63">
        <v>0</v>
      </c>
      <c r="P25" s="64">
        <v>0</v>
      </c>
      <c r="Q25" s="65">
        <v>0</v>
      </c>
    </row>
    <row r="26" spans="1:17" x14ac:dyDescent="0.3">
      <c r="A26" s="83">
        <v>2</v>
      </c>
      <c r="B26" s="84">
        <v>2008</v>
      </c>
      <c r="C26" s="66">
        <v>0</v>
      </c>
      <c r="D26" s="54">
        <v>0</v>
      </c>
      <c r="E26" s="67">
        <v>0</v>
      </c>
      <c r="G26" s="83">
        <v>2</v>
      </c>
      <c r="H26" s="84">
        <f t="shared" ref="H26:H35" si="0">B26</f>
        <v>2008</v>
      </c>
      <c r="I26" s="66">
        <v>0</v>
      </c>
      <c r="J26" s="54">
        <v>0</v>
      </c>
      <c r="K26" s="67">
        <v>0</v>
      </c>
      <c r="M26" s="83">
        <v>2</v>
      </c>
      <c r="N26" s="84">
        <f t="shared" ref="N26:N35" si="1">B26</f>
        <v>2008</v>
      </c>
      <c r="O26" s="66">
        <v>0</v>
      </c>
      <c r="P26" s="54">
        <v>0</v>
      </c>
      <c r="Q26" s="67">
        <v>0</v>
      </c>
    </row>
    <row r="27" spans="1:17" x14ac:dyDescent="0.3">
      <c r="A27" s="83">
        <v>3</v>
      </c>
      <c r="B27" s="84">
        <f>B26+1</f>
        <v>2009</v>
      </c>
      <c r="C27" s="66">
        <v>0</v>
      </c>
      <c r="D27" s="54">
        <v>0</v>
      </c>
      <c r="E27" s="67">
        <v>0</v>
      </c>
      <c r="G27" s="83">
        <v>3</v>
      </c>
      <c r="H27" s="84">
        <f t="shared" si="0"/>
        <v>2009</v>
      </c>
      <c r="I27" s="66">
        <v>0</v>
      </c>
      <c r="J27" s="54">
        <v>0</v>
      </c>
      <c r="K27" s="67">
        <v>0</v>
      </c>
      <c r="M27" s="83">
        <v>3</v>
      </c>
      <c r="N27" s="84">
        <f t="shared" si="1"/>
        <v>2009</v>
      </c>
      <c r="O27" s="66">
        <v>0</v>
      </c>
      <c r="P27" s="54">
        <v>0</v>
      </c>
      <c r="Q27" s="67">
        <v>0</v>
      </c>
    </row>
    <row r="28" spans="1:17" x14ac:dyDescent="0.3">
      <c r="A28" s="83">
        <v>4</v>
      </c>
      <c r="B28" s="84">
        <f t="shared" ref="B28:B34" si="2">B27+1</f>
        <v>2010</v>
      </c>
      <c r="C28" s="66">
        <v>0</v>
      </c>
      <c r="D28" s="54">
        <v>0</v>
      </c>
      <c r="E28" s="67">
        <v>0</v>
      </c>
      <c r="G28" s="83">
        <v>4</v>
      </c>
      <c r="H28" s="84">
        <f t="shared" si="0"/>
        <v>2010</v>
      </c>
      <c r="I28" s="66">
        <v>0</v>
      </c>
      <c r="J28" s="54">
        <v>0</v>
      </c>
      <c r="K28" s="67">
        <v>0</v>
      </c>
      <c r="M28" s="83">
        <v>4</v>
      </c>
      <c r="N28" s="84">
        <f t="shared" si="1"/>
        <v>2010</v>
      </c>
      <c r="O28" s="66">
        <v>0</v>
      </c>
      <c r="P28" s="54">
        <v>0</v>
      </c>
      <c r="Q28" s="67">
        <v>0</v>
      </c>
    </row>
    <row r="29" spans="1:17" x14ac:dyDescent="0.3">
      <c r="A29" s="83">
        <v>5</v>
      </c>
      <c r="B29" s="84">
        <f t="shared" si="2"/>
        <v>2011</v>
      </c>
      <c r="C29" s="66">
        <v>0</v>
      </c>
      <c r="D29" s="54">
        <v>0</v>
      </c>
      <c r="E29" s="67">
        <v>0</v>
      </c>
      <c r="G29" s="83">
        <v>5</v>
      </c>
      <c r="H29" s="84">
        <f t="shared" si="0"/>
        <v>2011</v>
      </c>
      <c r="I29" s="66">
        <v>0</v>
      </c>
      <c r="J29" s="54">
        <v>0</v>
      </c>
      <c r="K29" s="67">
        <v>0</v>
      </c>
      <c r="M29" s="83">
        <v>5</v>
      </c>
      <c r="N29" s="84">
        <f t="shared" si="1"/>
        <v>2011</v>
      </c>
      <c r="O29" s="66">
        <v>0</v>
      </c>
      <c r="P29" s="54">
        <v>0</v>
      </c>
      <c r="Q29" s="67">
        <v>0</v>
      </c>
    </row>
    <row r="30" spans="1:17" x14ac:dyDescent="0.3">
      <c r="A30" s="83">
        <v>6</v>
      </c>
      <c r="B30" s="84">
        <f t="shared" si="2"/>
        <v>2012</v>
      </c>
      <c r="C30" s="66">
        <v>0</v>
      </c>
      <c r="D30" s="54">
        <v>0</v>
      </c>
      <c r="E30" s="67">
        <v>0</v>
      </c>
      <c r="G30" s="83">
        <v>6</v>
      </c>
      <c r="H30" s="84">
        <f t="shared" si="0"/>
        <v>2012</v>
      </c>
      <c r="I30" s="66">
        <v>0</v>
      </c>
      <c r="J30" s="54">
        <v>0</v>
      </c>
      <c r="K30" s="67">
        <v>0</v>
      </c>
      <c r="M30" s="83">
        <v>6</v>
      </c>
      <c r="N30" s="84">
        <f t="shared" si="1"/>
        <v>2012</v>
      </c>
      <c r="O30" s="66">
        <v>0</v>
      </c>
      <c r="P30" s="54">
        <v>0</v>
      </c>
      <c r="Q30" s="67">
        <v>0</v>
      </c>
    </row>
    <row r="31" spans="1:17" x14ac:dyDescent="0.3">
      <c r="A31" s="83">
        <v>7</v>
      </c>
      <c r="B31" s="84">
        <f t="shared" si="2"/>
        <v>2013</v>
      </c>
      <c r="C31" s="66">
        <v>0</v>
      </c>
      <c r="D31" s="54">
        <v>0</v>
      </c>
      <c r="E31" s="67">
        <v>0</v>
      </c>
      <c r="G31" s="83">
        <v>7</v>
      </c>
      <c r="H31" s="84">
        <f t="shared" si="0"/>
        <v>2013</v>
      </c>
      <c r="I31" s="66">
        <v>0</v>
      </c>
      <c r="J31" s="54">
        <v>0</v>
      </c>
      <c r="K31" s="67">
        <v>0</v>
      </c>
      <c r="M31" s="83">
        <v>7</v>
      </c>
      <c r="N31" s="84">
        <f t="shared" si="1"/>
        <v>2013</v>
      </c>
      <c r="O31" s="66">
        <v>0</v>
      </c>
      <c r="P31" s="54">
        <v>0</v>
      </c>
      <c r="Q31" s="67">
        <v>0</v>
      </c>
    </row>
    <row r="32" spans="1:17" x14ac:dyDescent="0.3">
      <c r="A32" s="83">
        <v>8</v>
      </c>
      <c r="B32" s="84">
        <f t="shared" si="2"/>
        <v>2014</v>
      </c>
      <c r="C32" s="66">
        <v>0</v>
      </c>
      <c r="D32" s="54">
        <v>0</v>
      </c>
      <c r="E32" s="67">
        <v>0</v>
      </c>
      <c r="G32" s="83">
        <v>8</v>
      </c>
      <c r="H32" s="84">
        <f t="shared" si="0"/>
        <v>2014</v>
      </c>
      <c r="I32" s="66">
        <v>0</v>
      </c>
      <c r="J32" s="54">
        <v>0</v>
      </c>
      <c r="K32" s="67">
        <v>0</v>
      </c>
      <c r="M32" s="83">
        <v>8</v>
      </c>
      <c r="N32" s="84">
        <f t="shared" si="1"/>
        <v>2014</v>
      </c>
      <c r="O32" s="66">
        <v>0</v>
      </c>
      <c r="P32" s="54">
        <v>0</v>
      </c>
      <c r="Q32" s="67">
        <v>0</v>
      </c>
    </row>
    <row r="33" spans="1:17" x14ac:dyDescent="0.3">
      <c r="A33" s="83">
        <v>9</v>
      </c>
      <c r="B33" s="84">
        <f t="shared" si="2"/>
        <v>2015</v>
      </c>
      <c r="C33" s="66">
        <v>0</v>
      </c>
      <c r="D33" s="54">
        <v>0</v>
      </c>
      <c r="E33" s="67">
        <v>0</v>
      </c>
      <c r="G33" s="83">
        <v>9</v>
      </c>
      <c r="H33" s="84">
        <f t="shared" si="0"/>
        <v>2015</v>
      </c>
      <c r="I33" s="66">
        <v>0</v>
      </c>
      <c r="J33" s="54">
        <v>0</v>
      </c>
      <c r="K33" s="67">
        <v>0</v>
      </c>
      <c r="M33" s="83">
        <v>9</v>
      </c>
      <c r="N33" s="84">
        <f t="shared" si="1"/>
        <v>2015</v>
      </c>
      <c r="O33" s="66">
        <v>0</v>
      </c>
      <c r="P33" s="54">
        <v>0</v>
      </c>
      <c r="Q33" s="67">
        <v>0</v>
      </c>
    </row>
    <row r="34" spans="1:17" x14ac:dyDescent="0.3">
      <c r="A34" s="83">
        <v>10</v>
      </c>
      <c r="B34" s="84">
        <f t="shared" si="2"/>
        <v>2016</v>
      </c>
      <c r="C34" s="66">
        <v>0</v>
      </c>
      <c r="D34" s="54">
        <v>0</v>
      </c>
      <c r="E34" s="67">
        <v>0</v>
      </c>
      <c r="G34" s="83">
        <v>10</v>
      </c>
      <c r="H34" s="84">
        <f t="shared" si="0"/>
        <v>2016</v>
      </c>
      <c r="I34" s="66">
        <v>0</v>
      </c>
      <c r="J34" s="54">
        <v>0</v>
      </c>
      <c r="K34" s="67">
        <v>0</v>
      </c>
      <c r="M34" s="83">
        <v>10</v>
      </c>
      <c r="N34" s="84">
        <f t="shared" si="1"/>
        <v>2016</v>
      </c>
      <c r="O34" s="66">
        <v>0</v>
      </c>
      <c r="P34" s="54">
        <v>0</v>
      </c>
      <c r="Q34" s="67">
        <v>0</v>
      </c>
    </row>
    <row r="35" spans="1:17" x14ac:dyDescent="0.3">
      <c r="A35" s="83">
        <v>11</v>
      </c>
      <c r="B35" s="84">
        <f>B34+1</f>
        <v>2017</v>
      </c>
      <c r="C35" s="60">
        <v>0</v>
      </c>
      <c r="D35" s="61">
        <v>0</v>
      </c>
      <c r="E35" s="62">
        <v>0</v>
      </c>
      <c r="G35" s="83">
        <v>11</v>
      </c>
      <c r="H35" s="84">
        <f t="shared" si="0"/>
        <v>2017</v>
      </c>
      <c r="I35" s="60">
        <v>0</v>
      </c>
      <c r="J35" s="61">
        <v>0</v>
      </c>
      <c r="K35" s="62">
        <v>0</v>
      </c>
      <c r="M35" s="83">
        <v>11</v>
      </c>
      <c r="N35" s="84">
        <f t="shared" si="1"/>
        <v>2017</v>
      </c>
      <c r="O35" s="60">
        <v>0</v>
      </c>
      <c r="P35" s="61">
        <v>0</v>
      </c>
      <c r="Q35" s="62">
        <v>0</v>
      </c>
    </row>
    <row r="36" spans="1:17" x14ac:dyDescent="0.3">
      <c r="A36" s="74">
        <v>12</v>
      </c>
      <c r="B36" s="75" t="s">
        <v>66</v>
      </c>
      <c r="C36" s="3">
        <f>SUM(C25:C35)</f>
        <v>0</v>
      </c>
      <c r="D36" s="3">
        <f>SUM(D25:D35)</f>
        <v>0</v>
      </c>
      <c r="E36" s="3">
        <f>SUM(E25:E35)</f>
        <v>0</v>
      </c>
      <c r="G36" s="74">
        <v>12</v>
      </c>
      <c r="H36" s="75" t="s">
        <v>66</v>
      </c>
      <c r="I36" s="3">
        <f>SUM(I25:I35)</f>
        <v>0</v>
      </c>
      <c r="J36" s="3">
        <f>SUM(J25:J35)</f>
        <v>0</v>
      </c>
      <c r="K36" s="3">
        <f>SUM(K25:K35)</f>
        <v>0</v>
      </c>
      <c r="M36" s="74">
        <v>12</v>
      </c>
      <c r="N36" s="75" t="s">
        <v>66</v>
      </c>
      <c r="O36" s="3">
        <f>SUM(O25:O35)</f>
        <v>0</v>
      </c>
      <c r="P36" s="3">
        <f>SUM(P25:P35)</f>
        <v>0</v>
      </c>
      <c r="Q36" s="3">
        <f>SUM(Q25:Q35)</f>
        <v>0</v>
      </c>
    </row>
    <row r="39" spans="1:17" x14ac:dyDescent="0.3">
      <c r="A39" s="247">
        <v>4</v>
      </c>
      <c r="B39" s="247"/>
      <c r="C39" s="247"/>
      <c r="D39" s="247"/>
      <c r="E39" s="247"/>
      <c r="G39" s="247">
        <v>5</v>
      </c>
      <c r="H39" s="247"/>
      <c r="I39" s="247"/>
      <c r="J39" s="247"/>
      <c r="K39" s="247"/>
      <c r="M39" s="247">
        <v>6</v>
      </c>
      <c r="N39" s="247"/>
      <c r="O39" s="247"/>
      <c r="P39" s="247"/>
      <c r="Q39" s="247"/>
    </row>
    <row r="40" spans="1:17" x14ac:dyDescent="0.3">
      <c r="A40" s="39" t="s">
        <v>57</v>
      </c>
      <c r="B40" s="39"/>
      <c r="C40" s="39" t="s">
        <v>80</v>
      </c>
      <c r="D40" s="39"/>
      <c r="E40" s="39"/>
      <c r="F40" s="39"/>
      <c r="G40" s="39" t="s">
        <v>57</v>
      </c>
      <c r="H40" s="39"/>
      <c r="I40" s="39" t="s">
        <v>85</v>
      </c>
      <c r="J40" s="39"/>
      <c r="K40" s="39"/>
      <c r="L40" s="39"/>
      <c r="M40" s="39" t="s">
        <v>57</v>
      </c>
      <c r="N40" s="39"/>
      <c r="O40" s="39" t="s">
        <v>18</v>
      </c>
      <c r="P40" s="39"/>
      <c r="Q40" s="39"/>
    </row>
    <row r="41" spans="1:17" x14ac:dyDescent="0.3">
      <c r="A41" s="242"/>
      <c r="B41" s="243"/>
      <c r="C41" s="72">
        <v>23</v>
      </c>
      <c r="D41" s="72">
        <v>24</v>
      </c>
      <c r="E41" s="72" t="s">
        <v>60</v>
      </c>
      <c r="G41" s="242"/>
      <c r="H41" s="243"/>
      <c r="I41" s="72">
        <v>23</v>
      </c>
      <c r="J41" s="72">
        <v>24</v>
      </c>
      <c r="K41" s="72" t="s">
        <v>60</v>
      </c>
      <c r="M41" s="242"/>
      <c r="N41" s="243"/>
      <c r="O41" s="72">
        <v>23</v>
      </c>
      <c r="P41" s="72">
        <v>24</v>
      </c>
      <c r="Q41" s="72" t="s">
        <v>60</v>
      </c>
    </row>
    <row r="42" spans="1:17" ht="86.4" x14ac:dyDescent="0.3">
      <c r="A42" s="244"/>
      <c r="B42" s="245"/>
      <c r="C42" s="73" t="s">
        <v>63</v>
      </c>
      <c r="D42" s="73" t="s">
        <v>64</v>
      </c>
      <c r="E42" s="73" t="s">
        <v>65</v>
      </c>
      <c r="G42" s="244"/>
      <c r="H42" s="245"/>
      <c r="I42" s="73" t="s">
        <v>63</v>
      </c>
      <c r="J42" s="73" t="s">
        <v>64</v>
      </c>
      <c r="K42" s="73" t="s">
        <v>65</v>
      </c>
      <c r="M42" s="244"/>
      <c r="N42" s="245"/>
      <c r="O42" s="73" t="s">
        <v>63</v>
      </c>
      <c r="P42" s="73" t="s">
        <v>64</v>
      </c>
      <c r="Q42" s="73" t="s">
        <v>65</v>
      </c>
    </row>
    <row r="43" spans="1:17" x14ac:dyDescent="0.3">
      <c r="A43" s="81">
        <v>1</v>
      </c>
      <c r="B43" s="82" t="str">
        <f>B25</f>
        <v>Prior</v>
      </c>
      <c r="C43" s="63">
        <v>0</v>
      </c>
      <c r="D43" s="64">
        <v>0</v>
      </c>
      <c r="E43" s="65">
        <v>0</v>
      </c>
      <c r="G43" s="81">
        <v>1</v>
      </c>
      <c r="H43" s="82" t="str">
        <f>B25</f>
        <v>Prior</v>
      </c>
      <c r="I43" s="63">
        <v>0</v>
      </c>
      <c r="J43" s="64">
        <v>0</v>
      </c>
      <c r="K43" s="65">
        <v>0</v>
      </c>
      <c r="M43" s="81">
        <v>1</v>
      </c>
      <c r="N43" s="82" t="str">
        <f>B25</f>
        <v>Prior</v>
      </c>
      <c r="O43" s="63">
        <v>0</v>
      </c>
      <c r="P43" s="64">
        <v>0</v>
      </c>
      <c r="Q43" s="65">
        <v>0</v>
      </c>
    </row>
    <row r="44" spans="1:17" x14ac:dyDescent="0.3">
      <c r="A44" s="83">
        <v>2</v>
      </c>
      <c r="B44" s="84">
        <f t="shared" ref="B44:B53" si="3">B26</f>
        <v>2008</v>
      </c>
      <c r="C44" s="66">
        <v>0</v>
      </c>
      <c r="D44" s="54">
        <v>0</v>
      </c>
      <c r="E44" s="67">
        <v>0</v>
      </c>
      <c r="G44" s="83">
        <v>2</v>
      </c>
      <c r="H44" s="84">
        <f t="shared" ref="H44:H53" si="4">B26</f>
        <v>2008</v>
      </c>
      <c r="I44" s="66">
        <v>0</v>
      </c>
      <c r="J44" s="54">
        <v>0</v>
      </c>
      <c r="K44" s="67">
        <v>0</v>
      </c>
      <c r="M44" s="83">
        <v>2</v>
      </c>
      <c r="N44" s="84">
        <f t="shared" ref="N44:N53" si="5">B26</f>
        <v>2008</v>
      </c>
      <c r="O44" s="66">
        <v>0</v>
      </c>
      <c r="P44" s="54">
        <v>0</v>
      </c>
      <c r="Q44" s="67">
        <v>0</v>
      </c>
    </row>
    <row r="45" spans="1:17" x14ac:dyDescent="0.3">
      <c r="A45" s="83">
        <v>3</v>
      </c>
      <c r="B45" s="84">
        <f t="shared" si="3"/>
        <v>2009</v>
      </c>
      <c r="C45" s="66">
        <v>0</v>
      </c>
      <c r="D45" s="54">
        <v>0</v>
      </c>
      <c r="E45" s="67">
        <v>0</v>
      </c>
      <c r="G45" s="83">
        <v>3</v>
      </c>
      <c r="H45" s="84">
        <f t="shared" si="4"/>
        <v>2009</v>
      </c>
      <c r="I45" s="66">
        <v>0</v>
      </c>
      <c r="J45" s="54">
        <v>0</v>
      </c>
      <c r="K45" s="67">
        <v>0</v>
      </c>
      <c r="M45" s="83">
        <v>3</v>
      </c>
      <c r="N45" s="84">
        <f t="shared" si="5"/>
        <v>2009</v>
      </c>
      <c r="O45" s="66">
        <v>0</v>
      </c>
      <c r="P45" s="54">
        <v>0</v>
      </c>
      <c r="Q45" s="67">
        <v>0</v>
      </c>
    </row>
    <row r="46" spans="1:17" x14ac:dyDescent="0.3">
      <c r="A46" s="83">
        <v>4</v>
      </c>
      <c r="B46" s="84">
        <f t="shared" si="3"/>
        <v>2010</v>
      </c>
      <c r="C46" s="66">
        <v>0</v>
      </c>
      <c r="D46" s="54">
        <v>0</v>
      </c>
      <c r="E46" s="67">
        <v>0</v>
      </c>
      <c r="G46" s="83">
        <v>4</v>
      </c>
      <c r="H46" s="84">
        <f t="shared" si="4"/>
        <v>2010</v>
      </c>
      <c r="I46" s="66">
        <v>0</v>
      </c>
      <c r="J46" s="54">
        <v>0</v>
      </c>
      <c r="K46" s="67">
        <v>0</v>
      </c>
      <c r="M46" s="83">
        <v>4</v>
      </c>
      <c r="N46" s="84">
        <f t="shared" si="5"/>
        <v>2010</v>
      </c>
      <c r="O46" s="66">
        <v>0</v>
      </c>
      <c r="P46" s="54">
        <v>0</v>
      </c>
      <c r="Q46" s="67">
        <v>0</v>
      </c>
    </row>
    <row r="47" spans="1:17" x14ac:dyDescent="0.3">
      <c r="A47" s="83">
        <v>5</v>
      </c>
      <c r="B47" s="84">
        <f t="shared" si="3"/>
        <v>2011</v>
      </c>
      <c r="C47" s="66">
        <v>0</v>
      </c>
      <c r="D47" s="54">
        <v>0</v>
      </c>
      <c r="E47" s="67">
        <v>0</v>
      </c>
      <c r="G47" s="83">
        <v>5</v>
      </c>
      <c r="H47" s="84">
        <f t="shared" si="4"/>
        <v>2011</v>
      </c>
      <c r="I47" s="66">
        <v>0</v>
      </c>
      <c r="J47" s="54">
        <v>0</v>
      </c>
      <c r="K47" s="67">
        <v>0</v>
      </c>
      <c r="M47" s="83">
        <v>5</v>
      </c>
      <c r="N47" s="84">
        <f t="shared" si="5"/>
        <v>2011</v>
      </c>
      <c r="O47" s="66">
        <v>0</v>
      </c>
      <c r="P47" s="54">
        <v>0</v>
      </c>
      <c r="Q47" s="67">
        <v>0</v>
      </c>
    </row>
    <row r="48" spans="1:17" x14ac:dyDescent="0.3">
      <c r="A48" s="83">
        <v>6</v>
      </c>
      <c r="B48" s="84">
        <f t="shared" si="3"/>
        <v>2012</v>
      </c>
      <c r="C48" s="66">
        <v>0</v>
      </c>
      <c r="D48" s="54">
        <v>0</v>
      </c>
      <c r="E48" s="67">
        <v>0</v>
      </c>
      <c r="G48" s="83">
        <v>6</v>
      </c>
      <c r="H48" s="84">
        <f t="shared" si="4"/>
        <v>2012</v>
      </c>
      <c r="I48" s="66">
        <v>0</v>
      </c>
      <c r="J48" s="54">
        <v>0</v>
      </c>
      <c r="K48" s="67">
        <v>0</v>
      </c>
      <c r="M48" s="83">
        <v>6</v>
      </c>
      <c r="N48" s="84">
        <f t="shared" si="5"/>
        <v>2012</v>
      </c>
      <c r="O48" s="66">
        <v>0</v>
      </c>
      <c r="P48" s="54">
        <v>0</v>
      </c>
      <c r="Q48" s="67">
        <v>0</v>
      </c>
    </row>
    <row r="49" spans="1:17" x14ac:dyDescent="0.3">
      <c r="A49" s="83">
        <v>7</v>
      </c>
      <c r="B49" s="84">
        <f t="shared" si="3"/>
        <v>2013</v>
      </c>
      <c r="C49" s="66">
        <v>0</v>
      </c>
      <c r="D49" s="54">
        <v>0</v>
      </c>
      <c r="E49" s="67">
        <v>0</v>
      </c>
      <c r="G49" s="83">
        <v>7</v>
      </c>
      <c r="H49" s="84">
        <f t="shared" si="4"/>
        <v>2013</v>
      </c>
      <c r="I49" s="66">
        <v>0</v>
      </c>
      <c r="J49" s="54">
        <v>0</v>
      </c>
      <c r="K49" s="67">
        <v>0</v>
      </c>
      <c r="M49" s="83">
        <v>7</v>
      </c>
      <c r="N49" s="84">
        <f t="shared" si="5"/>
        <v>2013</v>
      </c>
      <c r="O49" s="66">
        <v>0</v>
      </c>
      <c r="P49" s="54">
        <v>0</v>
      </c>
      <c r="Q49" s="67">
        <v>0</v>
      </c>
    </row>
    <row r="50" spans="1:17" x14ac:dyDescent="0.3">
      <c r="A50" s="83">
        <v>8</v>
      </c>
      <c r="B50" s="84">
        <f t="shared" si="3"/>
        <v>2014</v>
      </c>
      <c r="C50" s="66">
        <v>0</v>
      </c>
      <c r="D50" s="54">
        <v>0</v>
      </c>
      <c r="E50" s="67">
        <v>0</v>
      </c>
      <c r="G50" s="83">
        <v>8</v>
      </c>
      <c r="H50" s="84">
        <f t="shared" si="4"/>
        <v>2014</v>
      </c>
      <c r="I50" s="66">
        <v>0</v>
      </c>
      <c r="J50" s="54">
        <v>0</v>
      </c>
      <c r="K50" s="67">
        <v>0</v>
      </c>
      <c r="M50" s="83">
        <v>8</v>
      </c>
      <c r="N50" s="84">
        <f t="shared" si="5"/>
        <v>2014</v>
      </c>
      <c r="O50" s="66">
        <v>0</v>
      </c>
      <c r="P50" s="54">
        <v>0</v>
      </c>
      <c r="Q50" s="67">
        <v>0</v>
      </c>
    </row>
    <row r="51" spans="1:17" x14ac:dyDescent="0.3">
      <c r="A51" s="83">
        <v>9</v>
      </c>
      <c r="B51" s="84">
        <f t="shared" si="3"/>
        <v>2015</v>
      </c>
      <c r="C51" s="66">
        <v>0</v>
      </c>
      <c r="D51" s="54">
        <v>0</v>
      </c>
      <c r="E51" s="67">
        <v>0</v>
      </c>
      <c r="G51" s="83">
        <v>9</v>
      </c>
      <c r="H51" s="84">
        <f t="shared" si="4"/>
        <v>2015</v>
      </c>
      <c r="I51" s="66">
        <v>0</v>
      </c>
      <c r="J51" s="54">
        <v>0</v>
      </c>
      <c r="K51" s="67">
        <v>0</v>
      </c>
      <c r="M51" s="83">
        <v>9</v>
      </c>
      <c r="N51" s="84">
        <f t="shared" si="5"/>
        <v>2015</v>
      </c>
      <c r="O51" s="66">
        <v>0</v>
      </c>
      <c r="P51" s="54">
        <v>0</v>
      </c>
      <c r="Q51" s="67">
        <v>0</v>
      </c>
    </row>
    <row r="52" spans="1:17" x14ac:dyDescent="0.3">
      <c r="A52" s="83">
        <v>10</v>
      </c>
      <c r="B52" s="84">
        <f t="shared" si="3"/>
        <v>2016</v>
      </c>
      <c r="C52" s="66">
        <v>0</v>
      </c>
      <c r="D52" s="54">
        <v>0</v>
      </c>
      <c r="E52" s="67">
        <v>0</v>
      </c>
      <c r="G52" s="83">
        <v>10</v>
      </c>
      <c r="H52" s="84">
        <f t="shared" si="4"/>
        <v>2016</v>
      </c>
      <c r="I52" s="66">
        <v>0</v>
      </c>
      <c r="J52" s="54">
        <v>0</v>
      </c>
      <c r="K52" s="67">
        <v>0</v>
      </c>
      <c r="M52" s="83">
        <v>10</v>
      </c>
      <c r="N52" s="84">
        <f t="shared" si="5"/>
        <v>2016</v>
      </c>
      <c r="O52" s="66">
        <v>0</v>
      </c>
      <c r="P52" s="54">
        <v>0</v>
      </c>
      <c r="Q52" s="67">
        <v>0</v>
      </c>
    </row>
    <row r="53" spans="1:17" x14ac:dyDescent="0.3">
      <c r="A53" s="83">
        <v>11</v>
      </c>
      <c r="B53" s="84">
        <f t="shared" si="3"/>
        <v>2017</v>
      </c>
      <c r="C53" s="60">
        <v>0</v>
      </c>
      <c r="D53" s="61">
        <v>0</v>
      </c>
      <c r="E53" s="62">
        <v>0</v>
      </c>
      <c r="G53" s="83">
        <v>11</v>
      </c>
      <c r="H53" s="84">
        <f t="shared" si="4"/>
        <v>2017</v>
      </c>
      <c r="I53" s="60">
        <v>0</v>
      </c>
      <c r="J53" s="61">
        <v>0</v>
      </c>
      <c r="K53" s="62">
        <v>0</v>
      </c>
      <c r="M53" s="83">
        <v>11</v>
      </c>
      <c r="N53" s="84">
        <f t="shared" si="5"/>
        <v>2017</v>
      </c>
      <c r="O53" s="60">
        <v>0</v>
      </c>
      <c r="P53" s="61">
        <v>0</v>
      </c>
      <c r="Q53" s="62">
        <v>0</v>
      </c>
    </row>
    <row r="54" spans="1:17" x14ac:dyDescent="0.3">
      <c r="A54" s="74">
        <v>12</v>
      </c>
      <c r="B54" s="75" t="s">
        <v>66</v>
      </c>
      <c r="C54" s="80">
        <f>SUM(C43:C53)</f>
        <v>0</v>
      </c>
      <c r="D54" s="80">
        <f>SUM(D43:D53)</f>
        <v>0</v>
      </c>
      <c r="E54" s="80">
        <f>SUM(E43:E53)</f>
        <v>0</v>
      </c>
      <c r="G54" s="74">
        <v>12</v>
      </c>
      <c r="H54" s="75" t="s">
        <v>66</v>
      </c>
      <c r="I54" s="80">
        <f>SUM(I43:I53)</f>
        <v>0</v>
      </c>
      <c r="J54" s="80">
        <f>SUM(J43:J53)</f>
        <v>0</v>
      </c>
      <c r="K54" s="80">
        <f>SUM(K43:K53)</f>
        <v>0</v>
      </c>
      <c r="M54" s="74">
        <v>12</v>
      </c>
      <c r="N54" s="75" t="s">
        <v>66</v>
      </c>
      <c r="O54" s="80">
        <f>SUM(O43:O53)</f>
        <v>0</v>
      </c>
      <c r="P54" s="80">
        <f>SUM(P43:P53)</f>
        <v>0</v>
      </c>
      <c r="Q54" s="80">
        <f>SUM(Q43:Q53)</f>
        <v>0</v>
      </c>
    </row>
    <row r="56" spans="1:17" x14ac:dyDescent="0.3">
      <c r="A56" s="247">
        <v>7</v>
      </c>
      <c r="B56" s="247"/>
      <c r="C56" s="247"/>
      <c r="D56" s="247"/>
      <c r="E56" s="247"/>
      <c r="G56" s="247">
        <v>24</v>
      </c>
      <c r="H56" s="247"/>
      <c r="I56" s="247"/>
      <c r="J56" s="247"/>
      <c r="K56" s="247"/>
      <c r="M56" s="247">
        <v>8</v>
      </c>
      <c r="N56" s="247"/>
      <c r="O56" s="247"/>
      <c r="P56" s="247"/>
      <c r="Q56" s="247"/>
    </row>
    <row r="57" spans="1:17" x14ac:dyDescent="0.3">
      <c r="A57" s="39" t="s">
        <v>57</v>
      </c>
      <c r="B57" s="39"/>
      <c r="C57" s="39" t="s">
        <v>19</v>
      </c>
      <c r="D57" s="39"/>
      <c r="E57" s="39"/>
      <c r="F57" s="39"/>
      <c r="G57" s="39" t="s">
        <v>57</v>
      </c>
      <c r="H57" s="39"/>
      <c r="I57" s="39" t="s">
        <v>32</v>
      </c>
      <c r="J57" s="39"/>
      <c r="K57" s="39"/>
      <c r="L57" s="39"/>
      <c r="M57" s="39" t="s">
        <v>67</v>
      </c>
      <c r="N57" s="39"/>
      <c r="O57" s="39" t="s">
        <v>81</v>
      </c>
      <c r="P57" s="39"/>
      <c r="Q57" s="39"/>
    </row>
    <row r="58" spans="1:17" x14ac:dyDescent="0.3">
      <c r="A58" s="242"/>
      <c r="B58" s="243"/>
      <c r="C58" s="72">
        <v>23</v>
      </c>
      <c r="D58" s="72">
        <v>24</v>
      </c>
      <c r="E58" s="72" t="s">
        <v>60</v>
      </c>
      <c r="G58" s="242"/>
      <c r="H58" s="243"/>
      <c r="I58" s="72">
        <v>23</v>
      </c>
      <c r="J58" s="72">
        <v>24</v>
      </c>
      <c r="K58" s="72" t="s">
        <v>60</v>
      </c>
      <c r="M58" s="242"/>
      <c r="N58" s="243"/>
      <c r="O58" s="72">
        <v>23</v>
      </c>
      <c r="P58" s="72">
        <v>24</v>
      </c>
      <c r="Q58" s="72" t="s">
        <v>60</v>
      </c>
    </row>
    <row r="59" spans="1:17" ht="86.4" x14ac:dyDescent="0.3">
      <c r="A59" s="244"/>
      <c r="B59" s="245"/>
      <c r="C59" s="73" t="s">
        <v>63</v>
      </c>
      <c r="D59" s="73" t="s">
        <v>64</v>
      </c>
      <c r="E59" s="73" t="s">
        <v>65</v>
      </c>
      <c r="G59" s="244"/>
      <c r="H59" s="245"/>
      <c r="I59" s="73" t="s">
        <v>63</v>
      </c>
      <c r="J59" s="73" t="s">
        <v>64</v>
      </c>
      <c r="K59" s="73" t="s">
        <v>65</v>
      </c>
      <c r="M59" s="244"/>
      <c r="N59" s="245"/>
      <c r="O59" s="73" t="s">
        <v>63</v>
      </c>
      <c r="P59" s="73" t="s">
        <v>64</v>
      </c>
      <c r="Q59" s="73" t="s">
        <v>65</v>
      </c>
    </row>
    <row r="60" spans="1:17" x14ac:dyDescent="0.3">
      <c r="A60" s="81">
        <v>1</v>
      </c>
      <c r="B60" s="82" t="str">
        <f>B25</f>
        <v>Prior</v>
      </c>
      <c r="C60" s="63">
        <v>0</v>
      </c>
      <c r="D60" s="64">
        <v>0</v>
      </c>
      <c r="E60" s="65">
        <v>0</v>
      </c>
      <c r="G60" s="81">
        <v>1</v>
      </c>
      <c r="H60" s="82" t="str">
        <f>B25</f>
        <v>Prior</v>
      </c>
      <c r="I60" s="55"/>
      <c r="J60" s="56"/>
      <c r="K60" s="57"/>
      <c r="M60" s="81">
        <v>1</v>
      </c>
      <c r="N60" s="82" t="str">
        <f>B25</f>
        <v>Prior</v>
      </c>
      <c r="O60" s="63">
        <v>0</v>
      </c>
      <c r="P60" s="64">
        <v>0</v>
      </c>
      <c r="Q60" s="65">
        <v>0</v>
      </c>
    </row>
    <row r="61" spans="1:17" x14ac:dyDescent="0.3">
      <c r="A61" s="83">
        <v>2</v>
      </c>
      <c r="B61" s="84">
        <f t="shared" ref="B61:B70" si="6">B26</f>
        <v>2008</v>
      </c>
      <c r="C61" s="66">
        <v>0</v>
      </c>
      <c r="D61" s="54">
        <v>0</v>
      </c>
      <c r="E61" s="67">
        <v>0</v>
      </c>
      <c r="G61" s="83">
        <v>2</v>
      </c>
      <c r="H61" s="84">
        <f t="shared" ref="H61:H70" si="7">B26</f>
        <v>2008</v>
      </c>
      <c r="I61" s="58"/>
      <c r="J61" s="20"/>
      <c r="K61" s="59"/>
      <c r="M61" s="83">
        <v>2</v>
      </c>
      <c r="N61" s="84">
        <f t="shared" ref="N61:N70" si="8">B26</f>
        <v>2008</v>
      </c>
      <c r="O61" s="66">
        <v>0</v>
      </c>
      <c r="P61" s="54">
        <v>0</v>
      </c>
      <c r="Q61" s="67">
        <v>0</v>
      </c>
    </row>
    <row r="62" spans="1:17" x14ac:dyDescent="0.3">
      <c r="A62" s="83">
        <v>3</v>
      </c>
      <c r="B62" s="84">
        <f t="shared" si="6"/>
        <v>2009</v>
      </c>
      <c r="C62" s="66">
        <v>0</v>
      </c>
      <c r="D62" s="54">
        <v>0</v>
      </c>
      <c r="E62" s="67">
        <v>0</v>
      </c>
      <c r="G62" s="83">
        <v>3</v>
      </c>
      <c r="H62" s="84">
        <f t="shared" si="7"/>
        <v>2009</v>
      </c>
      <c r="I62" s="58"/>
      <c r="J62" s="20"/>
      <c r="K62" s="59"/>
      <c r="M62" s="83">
        <v>3</v>
      </c>
      <c r="N62" s="84">
        <f t="shared" si="8"/>
        <v>2009</v>
      </c>
      <c r="O62" s="66">
        <v>0</v>
      </c>
      <c r="P62" s="54">
        <v>0</v>
      </c>
      <c r="Q62" s="67">
        <v>0</v>
      </c>
    </row>
    <row r="63" spans="1:17" x14ac:dyDescent="0.3">
      <c r="A63" s="83">
        <v>4</v>
      </c>
      <c r="B63" s="84">
        <f t="shared" si="6"/>
        <v>2010</v>
      </c>
      <c r="C63" s="66">
        <v>0</v>
      </c>
      <c r="D63" s="54">
        <v>0</v>
      </c>
      <c r="E63" s="67">
        <v>0</v>
      </c>
      <c r="G63" s="83">
        <v>4</v>
      </c>
      <c r="H63" s="84">
        <f t="shared" si="7"/>
        <v>2010</v>
      </c>
      <c r="I63" s="58"/>
      <c r="J63" s="20"/>
      <c r="K63" s="59"/>
      <c r="M63" s="83">
        <v>4</v>
      </c>
      <c r="N63" s="84">
        <f t="shared" si="8"/>
        <v>2010</v>
      </c>
      <c r="O63" s="66">
        <v>0</v>
      </c>
      <c r="P63" s="54">
        <v>0</v>
      </c>
      <c r="Q63" s="67">
        <v>0</v>
      </c>
    </row>
    <row r="64" spans="1:17" x14ac:dyDescent="0.3">
      <c r="A64" s="83">
        <v>5</v>
      </c>
      <c r="B64" s="84">
        <f t="shared" si="6"/>
        <v>2011</v>
      </c>
      <c r="C64" s="66">
        <v>0</v>
      </c>
      <c r="D64" s="54">
        <v>0</v>
      </c>
      <c r="E64" s="67">
        <v>0</v>
      </c>
      <c r="G64" s="83">
        <v>5</v>
      </c>
      <c r="H64" s="84">
        <f t="shared" si="7"/>
        <v>2011</v>
      </c>
      <c r="I64" s="58"/>
      <c r="J64" s="20"/>
      <c r="K64" s="59"/>
      <c r="M64" s="83">
        <v>5</v>
      </c>
      <c r="N64" s="84">
        <f t="shared" si="8"/>
        <v>2011</v>
      </c>
      <c r="O64" s="66">
        <v>0</v>
      </c>
      <c r="P64" s="54">
        <v>0</v>
      </c>
      <c r="Q64" s="67">
        <v>0</v>
      </c>
    </row>
    <row r="65" spans="1:17" x14ac:dyDescent="0.3">
      <c r="A65" s="83">
        <v>6</v>
      </c>
      <c r="B65" s="84">
        <f t="shared" si="6"/>
        <v>2012</v>
      </c>
      <c r="C65" s="66">
        <v>0</v>
      </c>
      <c r="D65" s="54">
        <v>0</v>
      </c>
      <c r="E65" s="67">
        <v>0</v>
      </c>
      <c r="G65" s="83">
        <v>6</v>
      </c>
      <c r="H65" s="84">
        <f t="shared" si="7"/>
        <v>2012</v>
      </c>
      <c r="I65" s="58"/>
      <c r="J65" s="20"/>
      <c r="K65" s="59"/>
      <c r="M65" s="83">
        <v>6</v>
      </c>
      <c r="N65" s="84">
        <f t="shared" si="8"/>
        <v>2012</v>
      </c>
      <c r="O65" s="66">
        <v>0</v>
      </c>
      <c r="P65" s="54">
        <v>0</v>
      </c>
      <c r="Q65" s="67">
        <v>0</v>
      </c>
    </row>
    <row r="66" spans="1:17" x14ac:dyDescent="0.3">
      <c r="A66" s="83">
        <v>7</v>
      </c>
      <c r="B66" s="84">
        <f t="shared" si="6"/>
        <v>2013</v>
      </c>
      <c r="C66" s="66">
        <v>0</v>
      </c>
      <c r="D66" s="54">
        <v>0</v>
      </c>
      <c r="E66" s="67">
        <v>0</v>
      </c>
      <c r="G66" s="83">
        <v>7</v>
      </c>
      <c r="H66" s="84">
        <f t="shared" si="7"/>
        <v>2013</v>
      </c>
      <c r="I66" s="58"/>
      <c r="J66" s="20"/>
      <c r="K66" s="59"/>
      <c r="M66" s="83">
        <v>7</v>
      </c>
      <c r="N66" s="84">
        <f t="shared" si="8"/>
        <v>2013</v>
      </c>
      <c r="O66" s="66">
        <v>0</v>
      </c>
      <c r="P66" s="54">
        <v>0</v>
      </c>
      <c r="Q66" s="67">
        <v>0</v>
      </c>
    </row>
    <row r="67" spans="1:17" x14ac:dyDescent="0.3">
      <c r="A67" s="83">
        <v>8</v>
      </c>
      <c r="B67" s="84">
        <f t="shared" si="6"/>
        <v>2014</v>
      </c>
      <c r="C67" s="66">
        <v>0</v>
      </c>
      <c r="D67" s="54">
        <v>0</v>
      </c>
      <c r="E67" s="67">
        <v>0</v>
      </c>
      <c r="G67" s="83">
        <v>8</v>
      </c>
      <c r="H67" s="84">
        <f t="shared" si="7"/>
        <v>2014</v>
      </c>
      <c r="I67" s="58"/>
      <c r="J67" s="20"/>
      <c r="K67" s="59"/>
      <c r="M67" s="83">
        <v>8</v>
      </c>
      <c r="N67" s="84">
        <f t="shared" si="8"/>
        <v>2014</v>
      </c>
      <c r="O67" s="66">
        <v>0</v>
      </c>
      <c r="P67" s="54">
        <v>0</v>
      </c>
      <c r="Q67" s="67">
        <v>0</v>
      </c>
    </row>
    <row r="68" spans="1:17" x14ac:dyDescent="0.3">
      <c r="A68" s="83">
        <v>9</v>
      </c>
      <c r="B68" s="84">
        <f t="shared" si="6"/>
        <v>2015</v>
      </c>
      <c r="C68" s="66">
        <v>0</v>
      </c>
      <c r="D68" s="54">
        <v>0</v>
      </c>
      <c r="E68" s="67">
        <v>0</v>
      </c>
      <c r="G68" s="83">
        <v>9</v>
      </c>
      <c r="H68" s="84">
        <f t="shared" si="7"/>
        <v>2015</v>
      </c>
      <c r="I68" s="58"/>
      <c r="J68" s="20"/>
      <c r="K68" s="59"/>
      <c r="M68" s="83">
        <v>9</v>
      </c>
      <c r="N68" s="84">
        <f t="shared" si="8"/>
        <v>2015</v>
      </c>
      <c r="O68" s="66">
        <v>0</v>
      </c>
      <c r="P68" s="54">
        <v>0</v>
      </c>
      <c r="Q68" s="67">
        <v>0</v>
      </c>
    </row>
    <row r="69" spans="1:17" x14ac:dyDescent="0.3">
      <c r="A69" s="83">
        <v>10</v>
      </c>
      <c r="B69" s="84">
        <f t="shared" si="6"/>
        <v>2016</v>
      </c>
      <c r="C69" s="66">
        <v>0</v>
      </c>
      <c r="D69" s="54">
        <v>0</v>
      </c>
      <c r="E69" s="67">
        <v>0</v>
      </c>
      <c r="G69" s="83">
        <v>10</v>
      </c>
      <c r="H69" s="84">
        <f t="shared" si="7"/>
        <v>2016</v>
      </c>
      <c r="I69" s="58"/>
      <c r="J69" s="20"/>
      <c r="K69" s="59"/>
      <c r="M69" s="83">
        <v>10</v>
      </c>
      <c r="N69" s="84">
        <f t="shared" si="8"/>
        <v>2016</v>
      </c>
      <c r="O69" s="66">
        <v>0</v>
      </c>
      <c r="P69" s="54">
        <v>0</v>
      </c>
      <c r="Q69" s="67">
        <v>0</v>
      </c>
    </row>
    <row r="70" spans="1:17" x14ac:dyDescent="0.3">
      <c r="A70" s="83">
        <v>11</v>
      </c>
      <c r="B70" s="84">
        <f t="shared" si="6"/>
        <v>2017</v>
      </c>
      <c r="C70" s="60">
        <v>0</v>
      </c>
      <c r="D70" s="61">
        <v>0</v>
      </c>
      <c r="E70" s="62">
        <v>0</v>
      </c>
      <c r="G70" s="83">
        <v>11</v>
      </c>
      <c r="H70" s="84">
        <f t="shared" si="7"/>
        <v>2017</v>
      </c>
      <c r="I70" s="60">
        <v>0</v>
      </c>
      <c r="J70" s="61">
        <v>0</v>
      </c>
      <c r="K70" s="62">
        <v>0</v>
      </c>
      <c r="M70" s="83">
        <v>11</v>
      </c>
      <c r="N70" s="84">
        <f t="shared" si="8"/>
        <v>2017</v>
      </c>
      <c r="O70" s="60">
        <v>0</v>
      </c>
      <c r="P70" s="61">
        <v>0</v>
      </c>
      <c r="Q70" s="62">
        <v>0</v>
      </c>
    </row>
    <row r="71" spans="1:17" x14ac:dyDescent="0.3">
      <c r="A71" s="74">
        <v>12</v>
      </c>
      <c r="B71" s="75" t="s">
        <v>66</v>
      </c>
      <c r="C71" s="3">
        <f>SUM(C60:C70)</f>
        <v>0</v>
      </c>
      <c r="D71" s="3">
        <f>SUM(D60:D70)</f>
        <v>0</v>
      </c>
      <c r="E71" s="3">
        <f>SUM(E60:E70)</f>
        <v>0</v>
      </c>
      <c r="G71" s="74">
        <v>12</v>
      </c>
      <c r="H71" s="75" t="s">
        <v>66</v>
      </c>
      <c r="I71" s="3">
        <f>SUM(I60:I70)</f>
        <v>0</v>
      </c>
      <c r="J71" s="3">
        <f>SUM(J60:J70)</f>
        <v>0</v>
      </c>
      <c r="K71" s="3">
        <f>SUM(K60:K70)</f>
        <v>0</v>
      </c>
      <c r="M71" s="74">
        <v>12</v>
      </c>
      <c r="N71" s="75" t="s">
        <v>66</v>
      </c>
      <c r="O71" s="3">
        <f>SUM(O60:O70)</f>
        <v>0</v>
      </c>
      <c r="P71" s="3">
        <f>SUM(P60:P70)</f>
        <v>0</v>
      </c>
      <c r="Q71" s="3">
        <f>SUM(Q60:Q70)</f>
        <v>0</v>
      </c>
    </row>
    <row r="73" spans="1:17" x14ac:dyDescent="0.3">
      <c r="A73" s="247">
        <v>9</v>
      </c>
      <c r="B73" s="247"/>
      <c r="C73" s="247"/>
      <c r="D73" s="247"/>
      <c r="E73" s="247"/>
      <c r="G73" s="247">
        <v>10</v>
      </c>
      <c r="H73" s="247"/>
      <c r="I73" s="247"/>
      <c r="J73" s="247"/>
      <c r="K73" s="247"/>
      <c r="M73" s="247">
        <v>12</v>
      </c>
      <c r="N73" s="247"/>
      <c r="O73" s="247"/>
      <c r="P73" s="247"/>
      <c r="Q73" s="247"/>
    </row>
    <row r="74" spans="1:17" x14ac:dyDescent="0.3">
      <c r="A74" s="39" t="s">
        <v>57</v>
      </c>
      <c r="B74" s="39"/>
      <c r="C74" s="39" t="s">
        <v>21</v>
      </c>
      <c r="D74" s="39"/>
      <c r="E74" s="39"/>
      <c r="F74" s="39"/>
      <c r="G74" s="39" t="s">
        <v>57</v>
      </c>
      <c r="H74" s="39"/>
      <c r="I74" s="39" t="s">
        <v>22</v>
      </c>
      <c r="J74" s="39"/>
      <c r="K74" s="39"/>
      <c r="L74" s="39"/>
      <c r="M74" s="39" t="s">
        <v>57</v>
      </c>
      <c r="N74" s="39"/>
      <c r="O74" s="39" t="s">
        <v>23</v>
      </c>
      <c r="P74" s="39"/>
      <c r="Q74" s="39"/>
    </row>
    <row r="75" spans="1:17" x14ac:dyDescent="0.3">
      <c r="A75" s="242"/>
      <c r="B75" s="243"/>
      <c r="C75" s="72">
        <v>23</v>
      </c>
      <c r="D75" s="72">
        <v>24</v>
      </c>
      <c r="E75" s="72" t="s">
        <v>60</v>
      </c>
      <c r="G75" s="242"/>
      <c r="H75" s="243"/>
      <c r="I75" s="72">
        <v>23</v>
      </c>
      <c r="J75" s="72">
        <v>24</v>
      </c>
      <c r="K75" s="72" t="s">
        <v>60</v>
      </c>
      <c r="M75" s="242"/>
      <c r="N75" s="243"/>
      <c r="O75" s="72">
        <v>23</v>
      </c>
      <c r="P75" s="72">
        <v>24</v>
      </c>
      <c r="Q75" s="72" t="s">
        <v>60</v>
      </c>
    </row>
    <row r="76" spans="1:17" ht="86.4" x14ac:dyDescent="0.3">
      <c r="A76" s="244"/>
      <c r="B76" s="245"/>
      <c r="C76" s="73" t="s">
        <v>63</v>
      </c>
      <c r="D76" s="73" t="s">
        <v>64</v>
      </c>
      <c r="E76" s="73" t="s">
        <v>65</v>
      </c>
      <c r="G76" s="244"/>
      <c r="H76" s="245"/>
      <c r="I76" s="73" t="s">
        <v>63</v>
      </c>
      <c r="J76" s="73" t="s">
        <v>64</v>
      </c>
      <c r="K76" s="73" t="s">
        <v>65</v>
      </c>
      <c r="M76" s="244"/>
      <c r="N76" s="245"/>
      <c r="O76" s="73" t="s">
        <v>63</v>
      </c>
      <c r="P76" s="73" t="s">
        <v>64</v>
      </c>
      <c r="Q76" s="73" t="s">
        <v>65</v>
      </c>
    </row>
    <row r="77" spans="1:17" x14ac:dyDescent="0.3">
      <c r="A77" s="81">
        <v>1</v>
      </c>
      <c r="B77" s="82" t="str">
        <f>B25</f>
        <v>Prior</v>
      </c>
      <c r="C77" s="63">
        <v>0</v>
      </c>
      <c r="D77" s="64">
        <v>0</v>
      </c>
      <c r="E77" s="65">
        <v>0</v>
      </c>
      <c r="G77" s="81">
        <v>1</v>
      </c>
      <c r="H77" s="82" t="str">
        <f>B25</f>
        <v>Prior</v>
      </c>
      <c r="I77" s="63">
        <v>0</v>
      </c>
      <c r="J77" s="64">
        <v>0</v>
      </c>
      <c r="K77" s="65">
        <v>0</v>
      </c>
      <c r="M77" s="81">
        <v>1</v>
      </c>
      <c r="N77" s="82" t="str">
        <f>B25</f>
        <v>Prior</v>
      </c>
      <c r="O77" s="63">
        <v>0</v>
      </c>
      <c r="P77" s="64">
        <v>0</v>
      </c>
      <c r="Q77" s="65">
        <v>0</v>
      </c>
    </row>
    <row r="78" spans="1:17" x14ac:dyDescent="0.3">
      <c r="A78" s="83">
        <v>2</v>
      </c>
      <c r="B78" s="84">
        <f t="shared" ref="B78:B87" si="9">B26</f>
        <v>2008</v>
      </c>
      <c r="C78" s="66">
        <v>0</v>
      </c>
      <c r="D78" s="54">
        <v>0</v>
      </c>
      <c r="E78" s="67">
        <v>0</v>
      </c>
      <c r="G78" s="83">
        <v>2</v>
      </c>
      <c r="H78" s="84">
        <f t="shared" ref="H78:H87" si="10">B26</f>
        <v>2008</v>
      </c>
      <c r="I78" s="66">
        <v>0</v>
      </c>
      <c r="J78" s="54">
        <v>0</v>
      </c>
      <c r="K78" s="67">
        <v>0</v>
      </c>
      <c r="M78" s="83">
        <v>2</v>
      </c>
      <c r="N78" s="84">
        <f t="shared" ref="N78:N87" si="11">B26</f>
        <v>2008</v>
      </c>
      <c r="O78" s="58"/>
      <c r="P78" s="20"/>
      <c r="Q78" s="59"/>
    </row>
    <row r="79" spans="1:17" x14ac:dyDescent="0.3">
      <c r="A79" s="83">
        <v>3</v>
      </c>
      <c r="B79" s="84">
        <f t="shared" si="9"/>
        <v>2009</v>
      </c>
      <c r="C79" s="66">
        <v>0</v>
      </c>
      <c r="D79" s="54">
        <v>0</v>
      </c>
      <c r="E79" s="67">
        <v>0</v>
      </c>
      <c r="G79" s="83">
        <v>3</v>
      </c>
      <c r="H79" s="84">
        <f t="shared" si="10"/>
        <v>2009</v>
      </c>
      <c r="I79" s="66">
        <v>0</v>
      </c>
      <c r="J79" s="54">
        <v>0</v>
      </c>
      <c r="K79" s="67">
        <v>0</v>
      </c>
      <c r="M79" s="83">
        <v>3</v>
      </c>
      <c r="N79" s="84">
        <f t="shared" si="11"/>
        <v>2009</v>
      </c>
      <c r="O79" s="58"/>
      <c r="P79" s="20"/>
      <c r="Q79" s="59"/>
    </row>
    <row r="80" spans="1:17" x14ac:dyDescent="0.3">
      <c r="A80" s="83">
        <v>4</v>
      </c>
      <c r="B80" s="84">
        <f t="shared" si="9"/>
        <v>2010</v>
      </c>
      <c r="C80" s="66">
        <v>0</v>
      </c>
      <c r="D80" s="54">
        <v>0</v>
      </c>
      <c r="E80" s="67">
        <v>0</v>
      </c>
      <c r="G80" s="83">
        <v>4</v>
      </c>
      <c r="H80" s="84">
        <f t="shared" si="10"/>
        <v>2010</v>
      </c>
      <c r="I80" s="66">
        <v>0</v>
      </c>
      <c r="J80" s="54">
        <v>0</v>
      </c>
      <c r="K80" s="67">
        <v>0</v>
      </c>
      <c r="M80" s="83">
        <v>4</v>
      </c>
      <c r="N80" s="84">
        <f t="shared" si="11"/>
        <v>2010</v>
      </c>
      <c r="O80" s="58"/>
      <c r="P80" s="20"/>
      <c r="Q80" s="59"/>
    </row>
    <row r="81" spans="1:17" x14ac:dyDescent="0.3">
      <c r="A81" s="83">
        <v>5</v>
      </c>
      <c r="B81" s="84">
        <f t="shared" si="9"/>
        <v>2011</v>
      </c>
      <c r="C81" s="66">
        <v>0</v>
      </c>
      <c r="D81" s="54">
        <v>0</v>
      </c>
      <c r="E81" s="67">
        <v>0</v>
      </c>
      <c r="G81" s="83">
        <v>5</v>
      </c>
      <c r="H81" s="84">
        <f t="shared" si="10"/>
        <v>2011</v>
      </c>
      <c r="I81" s="66">
        <v>0</v>
      </c>
      <c r="J81" s="54">
        <v>0</v>
      </c>
      <c r="K81" s="67">
        <v>0</v>
      </c>
      <c r="M81" s="83">
        <v>5</v>
      </c>
      <c r="N81" s="84">
        <f t="shared" si="11"/>
        <v>2011</v>
      </c>
      <c r="O81" s="58"/>
      <c r="P81" s="20"/>
      <c r="Q81" s="59"/>
    </row>
    <row r="82" spans="1:17" x14ac:dyDescent="0.3">
      <c r="A82" s="83">
        <v>6</v>
      </c>
      <c r="B82" s="84">
        <f t="shared" si="9"/>
        <v>2012</v>
      </c>
      <c r="C82" s="66">
        <v>0</v>
      </c>
      <c r="D82" s="54">
        <v>0</v>
      </c>
      <c r="E82" s="67">
        <v>0</v>
      </c>
      <c r="G82" s="83">
        <v>6</v>
      </c>
      <c r="H82" s="84">
        <f t="shared" si="10"/>
        <v>2012</v>
      </c>
      <c r="I82" s="66">
        <v>0</v>
      </c>
      <c r="J82" s="54">
        <v>0</v>
      </c>
      <c r="K82" s="67">
        <v>0</v>
      </c>
      <c r="M82" s="83">
        <v>6</v>
      </c>
      <c r="N82" s="84">
        <f t="shared" si="11"/>
        <v>2012</v>
      </c>
      <c r="O82" s="58"/>
      <c r="P82" s="20"/>
      <c r="Q82" s="59"/>
    </row>
    <row r="83" spans="1:17" x14ac:dyDescent="0.3">
      <c r="A83" s="83">
        <v>7</v>
      </c>
      <c r="B83" s="84">
        <f t="shared" si="9"/>
        <v>2013</v>
      </c>
      <c r="C83" s="66">
        <v>0</v>
      </c>
      <c r="D83" s="54">
        <v>0</v>
      </c>
      <c r="E83" s="67">
        <v>0</v>
      </c>
      <c r="G83" s="83">
        <v>7</v>
      </c>
      <c r="H83" s="84">
        <f t="shared" si="10"/>
        <v>2013</v>
      </c>
      <c r="I83" s="66">
        <v>0</v>
      </c>
      <c r="J83" s="54">
        <v>0</v>
      </c>
      <c r="K83" s="67">
        <v>0</v>
      </c>
      <c r="M83" s="83">
        <v>7</v>
      </c>
      <c r="N83" s="84">
        <f t="shared" si="11"/>
        <v>2013</v>
      </c>
      <c r="O83" s="58"/>
      <c r="P83" s="20"/>
      <c r="Q83" s="59"/>
    </row>
    <row r="84" spans="1:17" x14ac:dyDescent="0.3">
      <c r="A84" s="83">
        <v>8</v>
      </c>
      <c r="B84" s="84">
        <f t="shared" si="9"/>
        <v>2014</v>
      </c>
      <c r="C84" s="66">
        <v>0</v>
      </c>
      <c r="D84" s="54">
        <v>0</v>
      </c>
      <c r="E84" s="67">
        <v>0</v>
      </c>
      <c r="G84" s="83">
        <v>8</v>
      </c>
      <c r="H84" s="84">
        <f t="shared" si="10"/>
        <v>2014</v>
      </c>
      <c r="I84" s="66">
        <v>0</v>
      </c>
      <c r="J84" s="54">
        <v>0</v>
      </c>
      <c r="K84" s="67">
        <v>0</v>
      </c>
      <c r="M84" s="83">
        <v>8</v>
      </c>
      <c r="N84" s="84">
        <f t="shared" si="11"/>
        <v>2014</v>
      </c>
      <c r="O84" s="58"/>
      <c r="P84" s="20"/>
      <c r="Q84" s="59"/>
    </row>
    <row r="85" spans="1:17" x14ac:dyDescent="0.3">
      <c r="A85" s="83">
        <v>9</v>
      </c>
      <c r="B85" s="84">
        <f t="shared" si="9"/>
        <v>2015</v>
      </c>
      <c r="C85" s="66">
        <v>0</v>
      </c>
      <c r="D85" s="54">
        <v>0</v>
      </c>
      <c r="E85" s="67">
        <v>0</v>
      </c>
      <c r="G85" s="83">
        <v>9</v>
      </c>
      <c r="H85" s="84">
        <f t="shared" si="10"/>
        <v>2015</v>
      </c>
      <c r="I85" s="66">
        <v>0</v>
      </c>
      <c r="J85" s="54">
        <v>0</v>
      </c>
      <c r="K85" s="67">
        <v>0</v>
      </c>
      <c r="M85" s="83">
        <v>9</v>
      </c>
      <c r="N85" s="84">
        <f t="shared" si="11"/>
        <v>2015</v>
      </c>
      <c r="O85" s="58"/>
      <c r="P85" s="20"/>
      <c r="Q85" s="59"/>
    </row>
    <row r="86" spans="1:17" x14ac:dyDescent="0.3">
      <c r="A86" s="83">
        <v>10</v>
      </c>
      <c r="B86" s="84">
        <f t="shared" si="9"/>
        <v>2016</v>
      </c>
      <c r="C86" s="66">
        <v>0</v>
      </c>
      <c r="D86" s="54">
        <v>0</v>
      </c>
      <c r="E86" s="67">
        <v>0</v>
      </c>
      <c r="G86" s="83">
        <v>10</v>
      </c>
      <c r="H86" s="84">
        <f t="shared" si="10"/>
        <v>2016</v>
      </c>
      <c r="I86" s="66">
        <v>0</v>
      </c>
      <c r="J86" s="54">
        <v>0</v>
      </c>
      <c r="K86" s="67">
        <v>0</v>
      </c>
      <c r="M86" s="83">
        <v>10</v>
      </c>
      <c r="N86" s="84">
        <f t="shared" si="11"/>
        <v>2016</v>
      </c>
      <c r="O86" s="66">
        <v>0</v>
      </c>
      <c r="P86" s="54">
        <v>0</v>
      </c>
      <c r="Q86" s="67">
        <v>0</v>
      </c>
    </row>
    <row r="87" spans="1:17" x14ac:dyDescent="0.3">
      <c r="A87" s="83">
        <v>11</v>
      </c>
      <c r="B87" s="84">
        <f t="shared" si="9"/>
        <v>2017</v>
      </c>
      <c r="C87" s="60">
        <v>0</v>
      </c>
      <c r="D87" s="61">
        <v>0</v>
      </c>
      <c r="E87" s="62">
        <v>0</v>
      </c>
      <c r="G87" s="83">
        <v>11</v>
      </c>
      <c r="H87" s="84">
        <f t="shared" si="10"/>
        <v>2017</v>
      </c>
      <c r="I87" s="60">
        <v>0</v>
      </c>
      <c r="J87" s="61">
        <v>0</v>
      </c>
      <c r="K87" s="62">
        <v>0</v>
      </c>
      <c r="M87" s="83">
        <v>11</v>
      </c>
      <c r="N87" s="84">
        <f t="shared" si="11"/>
        <v>2017</v>
      </c>
      <c r="O87" s="60">
        <v>0</v>
      </c>
      <c r="P87" s="61">
        <v>0</v>
      </c>
      <c r="Q87" s="62">
        <v>0</v>
      </c>
    </row>
    <row r="88" spans="1:17" x14ac:dyDescent="0.3">
      <c r="A88" s="74">
        <v>12</v>
      </c>
      <c r="B88" s="75" t="s">
        <v>66</v>
      </c>
      <c r="C88" s="3">
        <f>SUM(C77:C87)</f>
        <v>0</v>
      </c>
      <c r="D88" s="3">
        <f>SUM(D77:D87)</f>
        <v>0</v>
      </c>
      <c r="E88" s="3">
        <f>SUM(E77:E87)</f>
        <v>0</v>
      </c>
      <c r="G88" s="74">
        <v>12</v>
      </c>
      <c r="H88" s="75" t="s">
        <v>66</v>
      </c>
      <c r="I88" s="3">
        <f>SUM(I77:I87)</f>
        <v>0</v>
      </c>
      <c r="J88" s="3">
        <f>SUM(J77:J87)</f>
        <v>0</v>
      </c>
      <c r="K88" s="3">
        <f>SUM(K77:K87)</f>
        <v>0</v>
      </c>
      <c r="M88" s="74">
        <v>12</v>
      </c>
      <c r="N88" s="75" t="s">
        <v>66</v>
      </c>
      <c r="O88" s="3">
        <f>SUM(O77:O87)</f>
        <v>0</v>
      </c>
      <c r="P88" s="3">
        <f>SUM(P77:P87)</f>
        <v>0</v>
      </c>
      <c r="Q88" s="3">
        <f>SUM(Q77:Q87)</f>
        <v>0</v>
      </c>
    </row>
    <row r="90" spans="1:17" x14ac:dyDescent="0.3">
      <c r="A90" s="247">
        <v>13</v>
      </c>
      <c r="B90" s="247"/>
      <c r="C90" s="247"/>
      <c r="D90" s="247"/>
      <c r="E90" s="247"/>
      <c r="G90" s="247">
        <v>14</v>
      </c>
      <c r="H90" s="247"/>
      <c r="I90" s="247"/>
      <c r="J90" s="247"/>
      <c r="K90" s="247"/>
      <c r="M90" s="247">
        <v>15</v>
      </c>
      <c r="N90" s="247"/>
      <c r="O90" s="247"/>
      <c r="P90" s="247"/>
      <c r="Q90" s="247"/>
    </row>
    <row r="91" spans="1:17" x14ac:dyDescent="0.3">
      <c r="A91" s="39" t="s">
        <v>57</v>
      </c>
      <c r="B91" s="39"/>
      <c r="C91" s="39" t="s">
        <v>82</v>
      </c>
      <c r="D91" s="39"/>
      <c r="E91" s="39"/>
      <c r="F91" s="39"/>
      <c r="G91" s="39" t="s">
        <v>57</v>
      </c>
      <c r="H91" s="39"/>
      <c r="I91" s="39" t="s">
        <v>83</v>
      </c>
      <c r="J91" s="39"/>
      <c r="K91" s="39"/>
      <c r="L91" s="39"/>
      <c r="M91" s="39" t="s">
        <v>57</v>
      </c>
      <c r="N91" s="39"/>
      <c r="O91" s="39" t="s">
        <v>84</v>
      </c>
      <c r="P91" s="39"/>
      <c r="Q91" s="39"/>
    </row>
    <row r="92" spans="1:17" x14ac:dyDescent="0.3">
      <c r="A92" s="242"/>
      <c r="B92" s="243"/>
      <c r="C92" s="72">
        <v>23</v>
      </c>
      <c r="D92" s="72">
        <v>24</v>
      </c>
      <c r="E92" s="72" t="s">
        <v>60</v>
      </c>
      <c r="G92" s="242"/>
      <c r="H92" s="243"/>
      <c r="I92" s="72">
        <v>23</v>
      </c>
      <c r="J92" s="72">
        <v>24</v>
      </c>
      <c r="K92" s="72" t="s">
        <v>60</v>
      </c>
      <c r="M92" s="242"/>
      <c r="N92" s="243"/>
      <c r="O92" s="72">
        <v>23</v>
      </c>
      <c r="P92" s="72">
        <v>24</v>
      </c>
      <c r="Q92" s="72" t="s">
        <v>60</v>
      </c>
    </row>
    <row r="93" spans="1:17" ht="86.4" x14ac:dyDescent="0.3">
      <c r="A93" s="244"/>
      <c r="B93" s="245"/>
      <c r="C93" s="73" t="s">
        <v>63</v>
      </c>
      <c r="D93" s="73" t="s">
        <v>64</v>
      </c>
      <c r="E93" s="73" t="s">
        <v>65</v>
      </c>
      <c r="G93" s="244"/>
      <c r="H93" s="245"/>
      <c r="I93" s="73" t="s">
        <v>63</v>
      </c>
      <c r="J93" s="73" t="s">
        <v>64</v>
      </c>
      <c r="K93" s="73" t="s">
        <v>65</v>
      </c>
      <c r="M93" s="244"/>
      <c r="N93" s="245"/>
      <c r="O93" s="73" t="s">
        <v>63</v>
      </c>
      <c r="P93" s="73" t="s">
        <v>64</v>
      </c>
      <c r="Q93" s="73" t="s">
        <v>65</v>
      </c>
    </row>
    <row r="94" spans="1:17" x14ac:dyDescent="0.3">
      <c r="A94" s="81">
        <v>1</v>
      </c>
      <c r="B94" s="82" t="str">
        <f>B25</f>
        <v>Prior</v>
      </c>
      <c r="C94" s="63">
        <v>0</v>
      </c>
      <c r="D94" s="64">
        <v>0</v>
      </c>
      <c r="E94" s="65">
        <v>0</v>
      </c>
      <c r="G94" s="81">
        <v>1</v>
      </c>
      <c r="H94" s="82" t="str">
        <f>B25</f>
        <v>Prior</v>
      </c>
      <c r="I94" s="63">
        <v>0</v>
      </c>
      <c r="J94" s="64">
        <v>0</v>
      </c>
      <c r="K94" s="65">
        <v>0</v>
      </c>
      <c r="M94" s="81">
        <v>1</v>
      </c>
      <c r="N94" s="82" t="str">
        <f>B25</f>
        <v>Prior</v>
      </c>
      <c r="O94" s="63">
        <v>0</v>
      </c>
      <c r="P94" s="64">
        <v>0</v>
      </c>
      <c r="Q94" s="65">
        <v>0</v>
      </c>
    </row>
    <row r="95" spans="1:17" x14ac:dyDescent="0.3">
      <c r="A95" s="83">
        <v>2</v>
      </c>
      <c r="B95" s="84">
        <f t="shared" ref="B95:B104" si="12">B26</f>
        <v>2008</v>
      </c>
      <c r="C95" s="58"/>
      <c r="D95" s="20"/>
      <c r="E95" s="59"/>
      <c r="G95" s="83">
        <v>2</v>
      </c>
      <c r="H95" s="84">
        <f t="shared" ref="H95:H104" si="13">B26</f>
        <v>2008</v>
      </c>
      <c r="I95" s="58"/>
      <c r="J95" s="20"/>
      <c r="K95" s="59"/>
      <c r="M95" s="83">
        <v>2</v>
      </c>
      <c r="N95" s="84">
        <f t="shared" ref="N95:N104" si="14">B26</f>
        <v>2008</v>
      </c>
      <c r="O95" s="58"/>
      <c r="P95" s="20"/>
      <c r="Q95" s="59"/>
    </row>
    <row r="96" spans="1:17" x14ac:dyDescent="0.3">
      <c r="A96" s="83">
        <v>3</v>
      </c>
      <c r="B96" s="84">
        <f t="shared" si="12"/>
        <v>2009</v>
      </c>
      <c r="C96" s="58"/>
      <c r="D96" s="20"/>
      <c r="E96" s="59"/>
      <c r="G96" s="83">
        <v>3</v>
      </c>
      <c r="H96" s="84">
        <f t="shared" si="13"/>
        <v>2009</v>
      </c>
      <c r="I96" s="58"/>
      <c r="J96" s="20"/>
      <c r="K96" s="59"/>
      <c r="M96" s="83">
        <v>3</v>
      </c>
      <c r="N96" s="84">
        <f t="shared" si="14"/>
        <v>2009</v>
      </c>
      <c r="O96" s="58"/>
      <c r="P96" s="20"/>
      <c r="Q96" s="59"/>
    </row>
    <row r="97" spans="1:17" x14ac:dyDescent="0.3">
      <c r="A97" s="83">
        <v>4</v>
      </c>
      <c r="B97" s="84">
        <f t="shared" si="12"/>
        <v>2010</v>
      </c>
      <c r="C97" s="58"/>
      <c r="D97" s="20"/>
      <c r="E97" s="59"/>
      <c r="G97" s="83">
        <v>4</v>
      </c>
      <c r="H97" s="84">
        <f t="shared" si="13"/>
        <v>2010</v>
      </c>
      <c r="I97" s="58"/>
      <c r="J97" s="20"/>
      <c r="K97" s="59"/>
      <c r="M97" s="83">
        <v>4</v>
      </c>
      <c r="N97" s="84">
        <f t="shared" si="14"/>
        <v>2010</v>
      </c>
      <c r="O97" s="58"/>
      <c r="P97" s="20"/>
      <c r="Q97" s="59"/>
    </row>
    <row r="98" spans="1:17" x14ac:dyDescent="0.3">
      <c r="A98" s="83">
        <v>5</v>
      </c>
      <c r="B98" s="84">
        <f t="shared" si="12"/>
        <v>2011</v>
      </c>
      <c r="C98" s="58"/>
      <c r="D98" s="20"/>
      <c r="E98" s="59"/>
      <c r="G98" s="83">
        <v>5</v>
      </c>
      <c r="H98" s="84">
        <f t="shared" si="13"/>
        <v>2011</v>
      </c>
      <c r="I98" s="58"/>
      <c r="J98" s="20"/>
      <c r="K98" s="59"/>
      <c r="M98" s="83">
        <v>5</v>
      </c>
      <c r="N98" s="84">
        <f t="shared" si="14"/>
        <v>2011</v>
      </c>
      <c r="O98" s="58"/>
      <c r="P98" s="20"/>
      <c r="Q98" s="59"/>
    </row>
    <row r="99" spans="1:17" x14ac:dyDescent="0.3">
      <c r="A99" s="83">
        <v>6</v>
      </c>
      <c r="B99" s="84">
        <f t="shared" si="12"/>
        <v>2012</v>
      </c>
      <c r="C99" s="58"/>
      <c r="D99" s="20"/>
      <c r="E99" s="59"/>
      <c r="G99" s="83">
        <v>6</v>
      </c>
      <c r="H99" s="84">
        <f t="shared" si="13"/>
        <v>2012</v>
      </c>
      <c r="I99" s="58"/>
      <c r="J99" s="20"/>
      <c r="K99" s="59"/>
      <c r="M99" s="83">
        <v>6</v>
      </c>
      <c r="N99" s="84">
        <f t="shared" si="14"/>
        <v>2012</v>
      </c>
      <c r="O99" s="58"/>
      <c r="P99" s="20"/>
      <c r="Q99" s="59"/>
    </row>
    <row r="100" spans="1:17" x14ac:dyDescent="0.3">
      <c r="A100" s="83">
        <v>7</v>
      </c>
      <c r="B100" s="84">
        <f t="shared" si="12"/>
        <v>2013</v>
      </c>
      <c r="C100" s="58"/>
      <c r="D100" s="20"/>
      <c r="E100" s="59"/>
      <c r="G100" s="83">
        <v>7</v>
      </c>
      <c r="H100" s="84">
        <f t="shared" si="13"/>
        <v>2013</v>
      </c>
      <c r="I100" s="58"/>
      <c r="J100" s="20"/>
      <c r="K100" s="59"/>
      <c r="M100" s="83">
        <v>7</v>
      </c>
      <c r="N100" s="84">
        <f t="shared" si="14"/>
        <v>2013</v>
      </c>
      <c r="O100" s="58"/>
      <c r="P100" s="20"/>
      <c r="Q100" s="59"/>
    </row>
    <row r="101" spans="1:17" x14ac:dyDescent="0.3">
      <c r="A101" s="83">
        <v>8</v>
      </c>
      <c r="B101" s="84">
        <f t="shared" si="12"/>
        <v>2014</v>
      </c>
      <c r="C101" s="58"/>
      <c r="D101" s="20"/>
      <c r="E101" s="59"/>
      <c r="G101" s="83">
        <v>8</v>
      </c>
      <c r="H101" s="84">
        <f t="shared" si="13"/>
        <v>2014</v>
      </c>
      <c r="I101" s="58"/>
      <c r="J101" s="20"/>
      <c r="K101" s="59"/>
      <c r="M101" s="83">
        <v>8</v>
      </c>
      <c r="N101" s="84">
        <f t="shared" si="14"/>
        <v>2014</v>
      </c>
      <c r="O101" s="58"/>
      <c r="P101" s="20"/>
      <c r="Q101" s="59"/>
    </row>
    <row r="102" spans="1:17" x14ac:dyDescent="0.3">
      <c r="A102" s="83">
        <v>9</v>
      </c>
      <c r="B102" s="84">
        <f t="shared" si="12"/>
        <v>2015</v>
      </c>
      <c r="C102" s="58"/>
      <c r="D102" s="20"/>
      <c r="E102" s="59"/>
      <c r="G102" s="83">
        <v>9</v>
      </c>
      <c r="H102" s="84">
        <f t="shared" si="13"/>
        <v>2015</v>
      </c>
      <c r="I102" s="58"/>
      <c r="J102" s="20"/>
      <c r="K102" s="59"/>
      <c r="M102" s="83">
        <v>9</v>
      </c>
      <c r="N102" s="84">
        <f t="shared" si="14"/>
        <v>2015</v>
      </c>
      <c r="O102" s="58"/>
      <c r="P102" s="20"/>
      <c r="Q102" s="59"/>
    </row>
    <row r="103" spans="1:17" x14ac:dyDescent="0.3">
      <c r="A103" s="83">
        <v>10</v>
      </c>
      <c r="B103" s="84">
        <f t="shared" si="12"/>
        <v>2016</v>
      </c>
      <c r="C103" s="66">
        <v>0</v>
      </c>
      <c r="D103" s="54">
        <v>0</v>
      </c>
      <c r="E103" s="67">
        <v>0</v>
      </c>
      <c r="G103" s="83">
        <v>10</v>
      </c>
      <c r="H103" s="84">
        <f t="shared" si="13"/>
        <v>2016</v>
      </c>
      <c r="I103" s="66">
        <v>0</v>
      </c>
      <c r="J103" s="54">
        <v>0</v>
      </c>
      <c r="K103" s="67">
        <v>0</v>
      </c>
      <c r="M103" s="83">
        <v>10</v>
      </c>
      <c r="N103" s="84">
        <f t="shared" si="14"/>
        <v>2016</v>
      </c>
      <c r="O103" s="66">
        <v>0</v>
      </c>
      <c r="P103" s="54">
        <v>0</v>
      </c>
      <c r="Q103" s="67">
        <v>0</v>
      </c>
    </row>
    <row r="104" spans="1:17" x14ac:dyDescent="0.3">
      <c r="A104" s="83">
        <v>11</v>
      </c>
      <c r="B104" s="84">
        <f t="shared" si="12"/>
        <v>2017</v>
      </c>
      <c r="C104" s="60">
        <v>0</v>
      </c>
      <c r="D104" s="61">
        <v>0</v>
      </c>
      <c r="E104" s="62">
        <v>0</v>
      </c>
      <c r="G104" s="83">
        <v>11</v>
      </c>
      <c r="H104" s="84">
        <f t="shared" si="13"/>
        <v>2017</v>
      </c>
      <c r="I104" s="60">
        <v>0</v>
      </c>
      <c r="J104" s="61">
        <v>0</v>
      </c>
      <c r="K104" s="62">
        <v>0</v>
      </c>
      <c r="M104" s="83">
        <v>11</v>
      </c>
      <c r="N104" s="84">
        <f t="shared" si="14"/>
        <v>2017</v>
      </c>
      <c r="O104" s="60">
        <v>0</v>
      </c>
      <c r="P104" s="61">
        <v>0</v>
      </c>
      <c r="Q104" s="62">
        <v>0</v>
      </c>
    </row>
    <row r="105" spans="1:17" x14ac:dyDescent="0.3">
      <c r="A105" s="74">
        <v>12</v>
      </c>
      <c r="B105" s="75" t="s">
        <v>66</v>
      </c>
      <c r="C105" s="3">
        <f>SUM(C94:C104)</f>
        <v>0</v>
      </c>
      <c r="D105" s="3">
        <f>SUM(D94:D104)</f>
        <v>0</v>
      </c>
      <c r="E105" s="3">
        <f>SUM(E94:E104)</f>
        <v>0</v>
      </c>
      <c r="G105" s="74">
        <v>12</v>
      </c>
      <c r="H105" s="75" t="s">
        <v>66</v>
      </c>
      <c r="I105" s="3">
        <f>SUM(I94:I104)</f>
        <v>0</v>
      </c>
      <c r="J105" s="3">
        <f>SUM(J94:J104)</f>
        <v>0</v>
      </c>
      <c r="K105" s="3">
        <f>SUM(K94:K104)</f>
        <v>0</v>
      </c>
      <c r="M105" s="74">
        <v>12</v>
      </c>
      <c r="N105" s="75" t="s">
        <v>66</v>
      </c>
      <c r="O105" s="3">
        <f>SUM(O94:O104)</f>
        <v>0</v>
      </c>
      <c r="P105" s="3">
        <f>SUM(P94:P104)</f>
        <v>0</v>
      </c>
      <c r="Q105" s="3">
        <f>SUM(Q94:Q104)</f>
        <v>0</v>
      </c>
    </row>
    <row r="107" spans="1:17" x14ac:dyDescent="0.3">
      <c r="A107" s="247">
        <v>16</v>
      </c>
      <c r="B107" s="247"/>
      <c r="C107" s="247"/>
      <c r="D107" s="247"/>
      <c r="E107" s="247"/>
      <c r="G107" s="247">
        <v>19</v>
      </c>
      <c r="H107" s="247"/>
      <c r="I107" s="247"/>
      <c r="J107" s="247"/>
      <c r="K107" s="247"/>
      <c r="M107" s="247">
        <v>20</v>
      </c>
      <c r="N107" s="247"/>
      <c r="O107" s="247"/>
      <c r="P107" s="247"/>
      <c r="Q107" s="247"/>
    </row>
    <row r="108" spans="1:17" x14ac:dyDescent="0.3">
      <c r="A108" s="39" t="s">
        <v>67</v>
      </c>
      <c r="B108" s="39"/>
      <c r="C108" s="39" t="s">
        <v>68</v>
      </c>
      <c r="D108" s="39"/>
      <c r="E108" s="39"/>
      <c r="F108" s="39"/>
      <c r="G108" s="39" t="s">
        <v>57</v>
      </c>
      <c r="H108" s="39"/>
      <c r="I108" s="39" t="s">
        <v>53</v>
      </c>
      <c r="J108" s="39"/>
      <c r="K108" s="39"/>
      <c r="L108" s="39"/>
      <c r="M108" s="39" t="s">
        <v>57</v>
      </c>
      <c r="N108" s="39"/>
      <c r="O108" s="39" t="s">
        <v>54</v>
      </c>
      <c r="P108" s="39"/>
      <c r="Q108" s="39"/>
    </row>
    <row r="109" spans="1:17" x14ac:dyDescent="0.3">
      <c r="A109" s="242"/>
      <c r="B109" s="243"/>
      <c r="C109" s="72">
        <v>23</v>
      </c>
      <c r="D109" s="72">
        <v>24</v>
      </c>
      <c r="E109" s="72" t="s">
        <v>60</v>
      </c>
      <c r="G109" s="242"/>
      <c r="H109" s="243"/>
      <c r="I109" s="72">
        <v>23</v>
      </c>
      <c r="J109" s="72">
        <v>24</v>
      </c>
      <c r="K109" s="72" t="s">
        <v>60</v>
      </c>
      <c r="M109" s="242"/>
      <c r="N109" s="243"/>
      <c r="O109" s="72">
        <v>23</v>
      </c>
      <c r="P109" s="72">
        <v>24</v>
      </c>
      <c r="Q109" s="72" t="s">
        <v>60</v>
      </c>
    </row>
    <row r="110" spans="1:17" ht="86.4" x14ac:dyDescent="0.3">
      <c r="A110" s="244"/>
      <c r="B110" s="245"/>
      <c r="C110" s="73" t="s">
        <v>63</v>
      </c>
      <c r="D110" s="73" t="s">
        <v>64</v>
      </c>
      <c r="E110" s="73" t="s">
        <v>65</v>
      </c>
      <c r="G110" s="244"/>
      <c r="H110" s="245"/>
      <c r="I110" s="73" t="s">
        <v>63</v>
      </c>
      <c r="J110" s="73" t="s">
        <v>64</v>
      </c>
      <c r="K110" s="73" t="s">
        <v>65</v>
      </c>
      <c r="M110" s="244"/>
      <c r="N110" s="245"/>
      <c r="O110" s="73" t="s">
        <v>63</v>
      </c>
      <c r="P110" s="73" t="s">
        <v>64</v>
      </c>
      <c r="Q110" s="73" t="s">
        <v>65</v>
      </c>
    </row>
    <row r="111" spans="1:17" x14ac:dyDescent="0.3">
      <c r="A111" s="81">
        <v>1</v>
      </c>
      <c r="B111" s="82" t="str">
        <f>B25</f>
        <v>Prior</v>
      </c>
      <c r="C111" s="63">
        <v>0</v>
      </c>
      <c r="D111" s="64">
        <v>0</v>
      </c>
      <c r="E111" s="65">
        <v>0</v>
      </c>
      <c r="G111" s="81">
        <v>1</v>
      </c>
      <c r="H111" s="82" t="str">
        <f>B25</f>
        <v>Prior</v>
      </c>
      <c r="I111" s="63">
        <v>0</v>
      </c>
      <c r="J111" s="64">
        <v>0</v>
      </c>
      <c r="K111" s="65">
        <v>0</v>
      </c>
      <c r="M111" s="81">
        <v>1</v>
      </c>
      <c r="N111" s="82" t="str">
        <f>B25</f>
        <v>Prior</v>
      </c>
      <c r="O111" s="63">
        <v>0</v>
      </c>
      <c r="P111" s="64">
        <v>0</v>
      </c>
      <c r="Q111" s="65">
        <v>0</v>
      </c>
    </row>
    <row r="112" spans="1:17" x14ac:dyDescent="0.3">
      <c r="A112" s="83">
        <v>2</v>
      </c>
      <c r="B112" s="84">
        <f t="shared" ref="B112:B120" si="15">B26</f>
        <v>2008</v>
      </c>
      <c r="C112" s="58"/>
      <c r="D112" s="20"/>
      <c r="E112" s="59"/>
      <c r="G112" s="83">
        <v>2</v>
      </c>
      <c r="H112" s="84">
        <f t="shared" ref="H112:H121" si="16">B26</f>
        <v>2008</v>
      </c>
      <c r="I112" s="58"/>
      <c r="J112" s="20"/>
      <c r="K112" s="59"/>
      <c r="M112" s="83">
        <v>2</v>
      </c>
      <c r="N112" s="84">
        <f t="shared" ref="N112:N121" si="17">B26</f>
        <v>2008</v>
      </c>
      <c r="O112" s="58"/>
      <c r="P112" s="20"/>
      <c r="Q112" s="59"/>
    </row>
    <row r="113" spans="1:17" x14ac:dyDescent="0.3">
      <c r="A113" s="83">
        <v>3</v>
      </c>
      <c r="B113" s="84">
        <f t="shared" si="15"/>
        <v>2009</v>
      </c>
      <c r="C113" s="58"/>
      <c r="D113" s="20"/>
      <c r="E113" s="59"/>
      <c r="G113" s="83">
        <v>3</v>
      </c>
      <c r="H113" s="84">
        <f t="shared" si="16"/>
        <v>2009</v>
      </c>
      <c r="I113" s="58"/>
      <c r="J113" s="20"/>
      <c r="K113" s="59"/>
      <c r="M113" s="83">
        <v>3</v>
      </c>
      <c r="N113" s="84">
        <f t="shared" si="17"/>
        <v>2009</v>
      </c>
      <c r="O113" s="58"/>
      <c r="P113" s="20"/>
      <c r="Q113" s="59"/>
    </row>
    <row r="114" spans="1:17" x14ac:dyDescent="0.3">
      <c r="A114" s="83">
        <v>4</v>
      </c>
      <c r="B114" s="84">
        <f t="shared" si="15"/>
        <v>2010</v>
      </c>
      <c r="C114" s="58"/>
      <c r="D114" s="20"/>
      <c r="E114" s="59"/>
      <c r="G114" s="83">
        <v>4</v>
      </c>
      <c r="H114" s="84">
        <f t="shared" si="16"/>
        <v>2010</v>
      </c>
      <c r="I114" s="58"/>
      <c r="J114" s="20"/>
      <c r="K114" s="59"/>
      <c r="M114" s="83">
        <v>4</v>
      </c>
      <c r="N114" s="84">
        <f t="shared" si="17"/>
        <v>2010</v>
      </c>
      <c r="O114" s="58"/>
      <c r="P114" s="20"/>
      <c r="Q114" s="59"/>
    </row>
    <row r="115" spans="1:17" x14ac:dyDescent="0.3">
      <c r="A115" s="83">
        <v>5</v>
      </c>
      <c r="B115" s="84">
        <f t="shared" si="15"/>
        <v>2011</v>
      </c>
      <c r="C115" s="58"/>
      <c r="D115" s="20"/>
      <c r="E115" s="59"/>
      <c r="G115" s="83">
        <v>5</v>
      </c>
      <c r="H115" s="84">
        <f t="shared" si="16"/>
        <v>2011</v>
      </c>
      <c r="I115" s="58"/>
      <c r="J115" s="20"/>
      <c r="K115" s="59"/>
      <c r="M115" s="83">
        <v>5</v>
      </c>
      <c r="N115" s="84">
        <f t="shared" si="17"/>
        <v>2011</v>
      </c>
      <c r="O115" s="58"/>
      <c r="P115" s="20"/>
      <c r="Q115" s="59"/>
    </row>
    <row r="116" spans="1:17" x14ac:dyDescent="0.3">
      <c r="A116" s="83">
        <v>6</v>
      </c>
      <c r="B116" s="84">
        <f t="shared" si="15"/>
        <v>2012</v>
      </c>
      <c r="C116" s="58"/>
      <c r="D116" s="20"/>
      <c r="E116" s="59"/>
      <c r="G116" s="83">
        <v>6</v>
      </c>
      <c r="H116" s="84">
        <f t="shared" si="16"/>
        <v>2012</v>
      </c>
      <c r="I116" s="58"/>
      <c r="J116" s="20"/>
      <c r="K116" s="59"/>
      <c r="M116" s="83">
        <v>6</v>
      </c>
      <c r="N116" s="84">
        <f t="shared" si="17"/>
        <v>2012</v>
      </c>
      <c r="O116" s="58"/>
      <c r="P116" s="20"/>
      <c r="Q116" s="59"/>
    </row>
    <row r="117" spans="1:17" x14ac:dyDescent="0.3">
      <c r="A117" s="83">
        <v>7</v>
      </c>
      <c r="B117" s="84">
        <f t="shared" si="15"/>
        <v>2013</v>
      </c>
      <c r="C117" s="58"/>
      <c r="D117" s="20"/>
      <c r="E117" s="59"/>
      <c r="G117" s="83">
        <v>7</v>
      </c>
      <c r="H117" s="84">
        <f t="shared" si="16"/>
        <v>2013</v>
      </c>
      <c r="I117" s="58"/>
      <c r="J117" s="20"/>
      <c r="K117" s="59"/>
      <c r="M117" s="83">
        <v>7</v>
      </c>
      <c r="N117" s="84">
        <f t="shared" si="17"/>
        <v>2013</v>
      </c>
      <c r="O117" s="58"/>
      <c r="P117" s="20"/>
      <c r="Q117" s="59"/>
    </row>
    <row r="118" spans="1:17" x14ac:dyDescent="0.3">
      <c r="A118" s="83">
        <v>8</v>
      </c>
      <c r="B118" s="84">
        <f t="shared" si="15"/>
        <v>2014</v>
      </c>
      <c r="C118" s="58"/>
      <c r="D118" s="20"/>
      <c r="E118" s="59"/>
      <c r="G118" s="83">
        <v>8</v>
      </c>
      <c r="H118" s="84">
        <f t="shared" si="16"/>
        <v>2014</v>
      </c>
      <c r="I118" s="58"/>
      <c r="J118" s="20"/>
      <c r="K118" s="59"/>
      <c r="M118" s="83">
        <v>8</v>
      </c>
      <c r="N118" s="84">
        <f t="shared" si="17"/>
        <v>2014</v>
      </c>
      <c r="O118" s="58"/>
      <c r="P118" s="20"/>
      <c r="Q118" s="59"/>
    </row>
    <row r="119" spans="1:17" x14ac:dyDescent="0.3">
      <c r="A119" s="83">
        <v>9</v>
      </c>
      <c r="B119" s="84">
        <f t="shared" si="15"/>
        <v>2015</v>
      </c>
      <c r="C119" s="58"/>
      <c r="D119" s="20"/>
      <c r="E119" s="59"/>
      <c r="G119" s="83">
        <v>9</v>
      </c>
      <c r="H119" s="84">
        <f t="shared" si="16"/>
        <v>2015</v>
      </c>
      <c r="I119" s="58"/>
      <c r="J119" s="20"/>
      <c r="K119" s="59"/>
      <c r="M119" s="83">
        <v>9</v>
      </c>
      <c r="N119" s="84">
        <f t="shared" si="17"/>
        <v>2015</v>
      </c>
      <c r="O119" s="58"/>
      <c r="P119" s="20"/>
      <c r="Q119" s="59"/>
    </row>
    <row r="120" spans="1:17" x14ac:dyDescent="0.3">
      <c r="A120" s="83">
        <v>10</v>
      </c>
      <c r="B120" s="84">
        <f t="shared" si="15"/>
        <v>2016</v>
      </c>
      <c r="C120" s="66">
        <v>0</v>
      </c>
      <c r="D120" s="54">
        <v>0</v>
      </c>
      <c r="E120" s="67">
        <v>0</v>
      </c>
      <c r="G120" s="83">
        <v>10</v>
      </c>
      <c r="H120" s="84">
        <f t="shared" si="16"/>
        <v>2016</v>
      </c>
      <c r="I120" s="66">
        <v>0</v>
      </c>
      <c r="J120" s="54">
        <v>0</v>
      </c>
      <c r="K120" s="67">
        <v>0</v>
      </c>
      <c r="M120" s="83">
        <v>10</v>
      </c>
      <c r="N120" s="84">
        <f t="shared" si="17"/>
        <v>2016</v>
      </c>
      <c r="O120" s="66">
        <v>0</v>
      </c>
      <c r="P120" s="54">
        <v>0</v>
      </c>
      <c r="Q120" s="67">
        <v>0</v>
      </c>
    </row>
    <row r="121" spans="1:17" x14ac:dyDescent="0.3">
      <c r="A121" s="83">
        <v>11</v>
      </c>
      <c r="B121" s="84">
        <f>B35</f>
        <v>2017</v>
      </c>
      <c r="C121" s="60">
        <v>0</v>
      </c>
      <c r="D121" s="61">
        <v>0</v>
      </c>
      <c r="E121" s="62">
        <v>0</v>
      </c>
      <c r="G121" s="83">
        <v>11</v>
      </c>
      <c r="H121" s="84">
        <f t="shared" si="16"/>
        <v>2017</v>
      </c>
      <c r="I121" s="60">
        <v>0</v>
      </c>
      <c r="J121" s="61">
        <v>0</v>
      </c>
      <c r="K121" s="62">
        <v>0</v>
      </c>
      <c r="M121" s="83">
        <v>11</v>
      </c>
      <c r="N121" s="84">
        <f t="shared" si="17"/>
        <v>2017</v>
      </c>
      <c r="O121" s="60">
        <v>0</v>
      </c>
      <c r="P121" s="61">
        <v>0</v>
      </c>
      <c r="Q121" s="62">
        <v>0</v>
      </c>
    </row>
    <row r="122" spans="1:17" x14ac:dyDescent="0.3">
      <c r="A122" s="74">
        <v>12</v>
      </c>
      <c r="B122" s="75" t="s">
        <v>66</v>
      </c>
      <c r="C122" s="3">
        <f>SUM(C111:C121)</f>
        <v>0</v>
      </c>
      <c r="D122" s="3">
        <f>SUM(D111:D121)</f>
        <v>0</v>
      </c>
      <c r="E122" s="3">
        <f>SUM(E111:E121)</f>
        <v>0</v>
      </c>
      <c r="G122" s="74">
        <v>12</v>
      </c>
      <c r="H122" s="75" t="s">
        <v>66</v>
      </c>
      <c r="I122" s="3">
        <f>SUM(I111:I121)</f>
        <v>0</v>
      </c>
      <c r="J122" s="3">
        <f>SUM(J111:J121)</f>
        <v>0</v>
      </c>
      <c r="K122" s="3">
        <f>SUM(K111:K121)</f>
        <v>0</v>
      </c>
      <c r="M122" s="74">
        <v>12</v>
      </c>
      <c r="N122" s="75" t="s">
        <v>66</v>
      </c>
      <c r="O122" s="3">
        <f>SUM(O111:O121)</f>
        <v>0</v>
      </c>
      <c r="P122" s="3">
        <f>SUM(P111:P121)</f>
        <v>0</v>
      </c>
      <c r="Q122" s="3">
        <f>SUM(Q111:Q121)</f>
        <v>0</v>
      </c>
    </row>
    <row r="124" spans="1:17" x14ac:dyDescent="0.3">
      <c r="A124" s="247">
        <v>21</v>
      </c>
      <c r="B124" s="247"/>
      <c r="C124" s="247"/>
      <c r="D124" s="247"/>
      <c r="E124" s="247"/>
      <c r="G124" s="247">
        <v>17</v>
      </c>
      <c r="H124" s="247"/>
      <c r="I124" s="247"/>
      <c r="J124" s="247"/>
      <c r="K124" s="247"/>
      <c r="M124" s="247">
        <v>18</v>
      </c>
      <c r="N124" s="247"/>
      <c r="O124" s="247"/>
      <c r="P124" s="247"/>
      <c r="Q124" s="247"/>
    </row>
    <row r="125" spans="1:17" x14ac:dyDescent="0.3">
      <c r="A125" s="39" t="s">
        <v>57</v>
      </c>
      <c r="B125" s="39"/>
      <c r="C125" s="39" t="s">
        <v>55</v>
      </c>
      <c r="D125" s="39"/>
      <c r="E125" s="39"/>
      <c r="F125" s="39"/>
      <c r="G125" s="39" t="s">
        <v>57</v>
      </c>
      <c r="H125" s="39"/>
      <c r="I125" s="39" t="s">
        <v>28</v>
      </c>
      <c r="J125" s="39"/>
      <c r="K125" s="39"/>
      <c r="L125" s="39"/>
      <c r="M125" s="39" t="s">
        <v>57</v>
      </c>
      <c r="N125" s="39"/>
      <c r="O125" s="39" t="s">
        <v>29</v>
      </c>
      <c r="P125" s="39"/>
      <c r="Q125" s="39"/>
    </row>
    <row r="126" spans="1:17" x14ac:dyDescent="0.3">
      <c r="A126" s="242"/>
      <c r="B126" s="243"/>
      <c r="C126" s="72">
        <v>23</v>
      </c>
      <c r="D126" s="72">
        <v>24</v>
      </c>
      <c r="E126" s="72" t="s">
        <v>60</v>
      </c>
      <c r="G126" s="242"/>
      <c r="H126" s="243"/>
      <c r="I126" s="72">
        <v>23</v>
      </c>
      <c r="J126" s="72">
        <v>24</v>
      </c>
      <c r="K126" s="72" t="s">
        <v>60</v>
      </c>
      <c r="M126" s="242"/>
      <c r="N126" s="243"/>
      <c r="O126" s="72">
        <v>23</v>
      </c>
      <c r="P126" s="72">
        <v>24</v>
      </c>
      <c r="Q126" s="72" t="s">
        <v>60</v>
      </c>
    </row>
    <row r="127" spans="1:17" ht="86.4" x14ac:dyDescent="0.3">
      <c r="A127" s="244"/>
      <c r="B127" s="245"/>
      <c r="C127" s="73" t="s">
        <v>63</v>
      </c>
      <c r="D127" s="73" t="s">
        <v>64</v>
      </c>
      <c r="E127" s="73" t="s">
        <v>65</v>
      </c>
      <c r="G127" s="244"/>
      <c r="H127" s="245"/>
      <c r="I127" s="73" t="s">
        <v>63</v>
      </c>
      <c r="J127" s="73" t="s">
        <v>64</v>
      </c>
      <c r="K127" s="73" t="s">
        <v>65</v>
      </c>
      <c r="M127" s="244"/>
      <c r="N127" s="245"/>
      <c r="O127" s="73" t="s">
        <v>63</v>
      </c>
      <c r="P127" s="73" t="s">
        <v>64</v>
      </c>
      <c r="Q127" s="73" t="s">
        <v>65</v>
      </c>
    </row>
    <row r="128" spans="1:17" x14ac:dyDescent="0.3">
      <c r="A128" s="81">
        <v>1</v>
      </c>
      <c r="B128" s="82" t="str">
        <f>B25</f>
        <v>Prior</v>
      </c>
      <c r="C128" s="63">
        <v>0</v>
      </c>
      <c r="D128" s="64">
        <v>0</v>
      </c>
      <c r="E128" s="65">
        <v>0</v>
      </c>
      <c r="G128" s="81">
        <v>1</v>
      </c>
      <c r="H128" s="82" t="str">
        <f>B25</f>
        <v>Prior</v>
      </c>
      <c r="I128" s="63">
        <v>0</v>
      </c>
      <c r="J128" s="64">
        <v>0</v>
      </c>
      <c r="K128" s="65">
        <v>0</v>
      </c>
      <c r="M128" s="81">
        <v>1</v>
      </c>
      <c r="N128" s="82" t="str">
        <f>B25</f>
        <v>Prior</v>
      </c>
      <c r="O128" s="63">
        <v>0</v>
      </c>
      <c r="P128" s="64">
        <v>0</v>
      </c>
      <c r="Q128" s="65">
        <v>0</v>
      </c>
    </row>
    <row r="129" spans="1:17" x14ac:dyDescent="0.3">
      <c r="A129" s="83">
        <v>2</v>
      </c>
      <c r="B129" s="84">
        <f t="shared" ref="B129:B138" si="18">B26</f>
        <v>2008</v>
      </c>
      <c r="C129" s="58"/>
      <c r="D129" s="20"/>
      <c r="E129" s="59"/>
      <c r="G129" s="83">
        <v>2</v>
      </c>
      <c r="H129" s="84">
        <f t="shared" ref="H129:H138" si="19">B26</f>
        <v>2008</v>
      </c>
      <c r="I129" s="66">
        <v>0</v>
      </c>
      <c r="J129" s="54">
        <v>0</v>
      </c>
      <c r="K129" s="67">
        <v>0</v>
      </c>
      <c r="M129" s="83">
        <v>2</v>
      </c>
      <c r="N129" s="84">
        <f t="shared" ref="N129:N138" si="20">B26</f>
        <v>2008</v>
      </c>
      <c r="O129" s="66">
        <v>0</v>
      </c>
      <c r="P129" s="54">
        <v>0</v>
      </c>
      <c r="Q129" s="67">
        <v>0</v>
      </c>
    </row>
    <row r="130" spans="1:17" x14ac:dyDescent="0.3">
      <c r="A130" s="83">
        <v>3</v>
      </c>
      <c r="B130" s="84">
        <f t="shared" si="18"/>
        <v>2009</v>
      </c>
      <c r="C130" s="58"/>
      <c r="D130" s="20"/>
      <c r="E130" s="59"/>
      <c r="G130" s="83">
        <v>3</v>
      </c>
      <c r="H130" s="84">
        <f t="shared" si="19"/>
        <v>2009</v>
      </c>
      <c r="I130" s="66">
        <v>0</v>
      </c>
      <c r="J130" s="54">
        <v>0</v>
      </c>
      <c r="K130" s="67">
        <v>0</v>
      </c>
      <c r="M130" s="83">
        <v>3</v>
      </c>
      <c r="N130" s="84">
        <f t="shared" si="20"/>
        <v>2009</v>
      </c>
      <c r="O130" s="66">
        <v>0</v>
      </c>
      <c r="P130" s="54">
        <v>0</v>
      </c>
      <c r="Q130" s="67">
        <v>0</v>
      </c>
    </row>
    <row r="131" spans="1:17" x14ac:dyDescent="0.3">
      <c r="A131" s="83">
        <v>4</v>
      </c>
      <c r="B131" s="84">
        <f t="shared" si="18"/>
        <v>2010</v>
      </c>
      <c r="C131" s="58"/>
      <c r="D131" s="20"/>
      <c r="E131" s="59"/>
      <c r="G131" s="83">
        <v>4</v>
      </c>
      <c r="H131" s="84">
        <f t="shared" si="19"/>
        <v>2010</v>
      </c>
      <c r="I131" s="66">
        <v>0</v>
      </c>
      <c r="J131" s="54">
        <v>0</v>
      </c>
      <c r="K131" s="67">
        <v>0</v>
      </c>
      <c r="M131" s="83">
        <v>4</v>
      </c>
      <c r="N131" s="84">
        <f t="shared" si="20"/>
        <v>2010</v>
      </c>
      <c r="O131" s="66">
        <v>0</v>
      </c>
      <c r="P131" s="54">
        <v>0</v>
      </c>
      <c r="Q131" s="67">
        <v>0</v>
      </c>
    </row>
    <row r="132" spans="1:17" x14ac:dyDescent="0.3">
      <c r="A132" s="83">
        <v>5</v>
      </c>
      <c r="B132" s="84">
        <f t="shared" si="18"/>
        <v>2011</v>
      </c>
      <c r="C132" s="58"/>
      <c r="D132" s="20"/>
      <c r="E132" s="59"/>
      <c r="G132" s="83">
        <v>5</v>
      </c>
      <c r="H132" s="84">
        <f t="shared" si="19"/>
        <v>2011</v>
      </c>
      <c r="I132" s="66">
        <v>0</v>
      </c>
      <c r="J132" s="54">
        <v>0</v>
      </c>
      <c r="K132" s="67">
        <v>0</v>
      </c>
      <c r="M132" s="83">
        <v>5</v>
      </c>
      <c r="N132" s="84">
        <f t="shared" si="20"/>
        <v>2011</v>
      </c>
      <c r="O132" s="66">
        <v>0</v>
      </c>
      <c r="P132" s="54">
        <v>0</v>
      </c>
      <c r="Q132" s="67">
        <v>0</v>
      </c>
    </row>
    <row r="133" spans="1:17" x14ac:dyDescent="0.3">
      <c r="A133" s="83">
        <v>6</v>
      </c>
      <c r="B133" s="84">
        <f t="shared" si="18"/>
        <v>2012</v>
      </c>
      <c r="C133" s="58"/>
      <c r="D133" s="20"/>
      <c r="E133" s="59"/>
      <c r="G133" s="83">
        <v>6</v>
      </c>
      <c r="H133" s="84">
        <f t="shared" si="19"/>
        <v>2012</v>
      </c>
      <c r="I133" s="66">
        <v>0</v>
      </c>
      <c r="J133" s="54">
        <v>0</v>
      </c>
      <c r="K133" s="67">
        <v>0</v>
      </c>
      <c r="M133" s="83">
        <v>6</v>
      </c>
      <c r="N133" s="84">
        <f t="shared" si="20"/>
        <v>2012</v>
      </c>
      <c r="O133" s="66">
        <v>0</v>
      </c>
      <c r="P133" s="54">
        <v>0</v>
      </c>
      <c r="Q133" s="67">
        <v>0</v>
      </c>
    </row>
    <row r="134" spans="1:17" x14ac:dyDescent="0.3">
      <c r="A134" s="83">
        <v>7</v>
      </c>
      <c r="B134" s="84">
        <f t="shared" si="18"/>
        <v>2013</v>
      </c>
      <c r="C134" s="58"/>
      <c r="D134" s="20"/>
      <c r="E134" s="59"/>
      <c r="G134" s="83">
        <v>7</v>
      </c>
      <c r="H134" s="84">
        <f t="shared" si="19"/>
        <v>2013</v>
      </c>
      <c r="I134" s="66">
        <v>0</v>
      </c>
      <c r="J134" s="54">
        <v>0</v>
      </c>
      <c r="K134" s="67">
        <v>0</v>
      </c>
      <c r="M134" s="83">
        <v>7</v>
      </c>
      <c r="N134" s="84">
        <f t="shared" si="20"/>
        <v>2013</v>
      </c>
      <c r="O134" s="66">
        <v>0</v>
      </c>
      <c r="P134" s="54">
        <v>0</v>
      </c>
      <c r="Q134" s="67">
        <v>0</v>
      </c>
    </row>
    <row r="135" spans="1:17" x14ac:dyDescent="0.3">
      <c r="A135" s="83">
        <v>8</v>
      </c>
      <c r="B135" s="84">
        <f t="shared" si="18"/>
        <v>2014</v>
      </c>
      <c r="C135" s="58"/>
      <c r="D135" s="20"/>
      <c r="E135" s="59"/>
      <c r="G135" s="83">
        <v>8</v>
      </c>
      <c r="H135" s="84">
        <f t="shared" si="19"/>
        <v>2014</v>
      </c>
      <c r="I135" s="66">
        <v>0</v>
      </c>
      <c r="J135" s="54">
        <v>0</v>
      </c>
      <c r="K135" s="67">
        <v>0</v>
      </c>
      <c r="M135" s="83">
        <v>8</v>
      </c>
      <c r="N135" s="84">
        <f t="shared" si="20"/>
        <v>2014</v>
      </c>
      <c r="O135" s="66">
        <v>0</v>
      </c>
      <c r="P135" s="54">
        <v>0</v>
      </c>
      <c r="Q135" s="67">
        <v>0</v>
      </c>
    </row>
    <row r="136" spans="1:17" x14ac:dyDescent="0.3">
      <c r="A136" s="83">
        <v>9</v>
      </c>
      <c r="B136" s="84">
        <f t="shared" si="18"/>
        <v>2015</v>
      </c>
      <c r="C136" s="58"/>
      <c r="D136" s="20"/>
      <c r="E136" s="59"/>
      <c r="G136" s="83">
        <v>9</v>
      </c>
      <c r="H136" s="84">
        <f t="shared" si="19"/>
        <v>2015</v>
      </c>
      <c r="I136" s="66">
        <v>0</v>
      </c>
      <c r="J136" s="54">
        <v>0</v>
      </c>
      <c r="K136" s="67">
        <v>0</v>
      </c>
      <c r="M136" s="83">
        <v>9</v>
      </c>
      <c r="N136" s="84">
        <f t="shared" si="20"/>
        <v>2015</v>
      </c>
      <c r="O136" s="66">
        <v>0</v>
      </c>
      <c r="P136" s="54">
        <v>0</v>
      </c>
      <c r="Q136" s="67">
        <v>0</v>
      </c>
    </row>
    <row r="137" spans="1:17" x14ac:dyDescent="0.3">
      <c r="A137" s="83">
        <v>10</v>
      </c>
      <c r="B137" s="84">
        <f t="shared" si="18"/>
        <v>2016</v>
      </c>
      <c r="C137" s="66">
        <v>0</v>
      </c>
      <c r="D137" s="54">
        <v>0</v>
      </c>
      <c r="E137" s="67">
        <v>0</v>
      </c>
      <c r="G137" s="83">
        <v>10</v>
      </c>
      <c r="H137" s="84">
        <f t="shared" si="19"/>
        <v>2016</v>
      </c>
      <c r="I137" s="66">
        <v>0</v>
      </c>
      <c r="J137" s="54">
        <v>0</v>
      </c>
      <c r="K137" s="67">
        <v>0</v>
      </c>
      <c r="M137" s="83">
        <v>10</v>
      </c>
      <c r="N137" s="84">
        <f t="shared" si="20"/>
        <v>2016</v>
      </c>
      <c r="O137" s="66">
        <v>0</v>
      </c>
      <c r="P137" s="54">
        <v>0</v>
      </c>
      <c r="Q137" s="67">
        <v>0</v>
      </c>
    </row>
    <row r="138" spans="1:17" x14ac:dyDescent="0.3">
      <c r="A138" s="83">
        <v>11</v>
      </c>
      <c r="B138" s="84">
        <f t="shared" si="18"/>
        <v>2017</v>
      </c>
      <c r="C138" s="60">
        <v>0</v>
      </c>
      <c r="D138" s="61">
        <v>0</v>
      </c>
      <c r="E138" s="62">
        <v>0</v>
      </c>
      <c r="G138" s="83">
        <v>11</v>
      </c>
      <c r="H138" s="84">
        <f t="shared" si="19"/>
        <v>2017</v>
      </c>
      <c r="I138" s="60">
        <v>0</v>
      </c>
      <c r="J138" s="61">
        <v>0</v>
      </c>
      <c r="K138" s="62">
        <v>0</v>
      </c>
      <c r="M138" s="83">
        <v>11</v>
      </c>
      <c r="N138" s="84">
        <f t="shared" si="20"/>
        <v>2017</v>
      </c>
      <c r="O138" s="60">
        <v>0</v>
      </c>
      <c r="P138" s="61">
        <v>0</v>
      </c>
      <c r="Q138" s="62">
        <v>0</v>
      </c>
    </row>
    <row r="139" spans="1:17" x14ac:dyDescent="0.3">
      <c r="A139" s="74">
        <v>12</v>
      </c>
      <c r="B139" s="75" t="s">
        <v>66</v>
      </c>
      <c r="C139" s="3">
        <f>SUM(C128:C138)</f>
        <v>0</v>
      </c>
      <c r="D139" s="3">
        <f>SUM(D128:D138)</f>
        <v>0</v>
      </c>
      <c r="E139" s="3">
        <f>SUM(E128:E138)</f>
        <v>0</v>
      </c>
      <c r="G139" s="74">
        <v>12</v>
      </c>
      <c r="H139" s="75" t="s">
        <v>66</v>
      </c>
      <c r="I139" s="3">
        <f>SUM(I128:I138)</f>
        <v>0</v>
      </c>
      <c r="J139" s="3">
        <f>SUM(J128:J138)</f>
        <v>0</v>
      </c>
      <c r="K139" s="3">
        <f>SUM(K128:K138)</f>
        <v>0</v>
      </c>
      <c r="M139" s="74">
        <v>12</v>
      </c>
      <c r="N139" s="75" t="s">
        <v>66</v>
      </c>
      <c r="O139" s="3">
        <f>SUM(O128:O138)</f>
        <v>0</v>
      </c>
      <c r="P139" s="3">
        <f>SUM(P128:P138)</f>
        <v>0</v>
      </c>
      <c r="Q139" s="3">
        <f>SUM(Q128:Q138)</f>
        <v>0</v>
      </c>
    </row>
    <row r="141" spans="1:17" x14ac:dyDescent="0.3">
      <c r="A141" s="247">
        <v>22</v>
      </c>
      <c r="B141" s="247"/>
      <c r="C141" s="247"/>
      <c r="D141" s="247"/>
      <c r="E141" s="247"/>
      <c r="G141" s="247">
        <v>23</v>
      </c>
      <c r="H141" s="247"/>
      <c r="I141" s="247"/>
      <c r="J141" s="247"/>
      <c r="K141" s="247"/>
      <c r="M141" s="247">
        <v>11</v>
      </c>
      <c r="N141" s="247"/>
      <c r="O141" s="247"/>
      <c r="P141" s="247"/>
      <c r="Q141" s="247"/>
    </row>
    <row r="142" spans="1:17" x14ac:dyDescent="0.3">
      <c r="A142" s="39" t="s">
        <v>57</v>
      </c>
      <c r="B142" s="39"/>
      <c r="C142" s="39" t="s">
        <v>30</v>
      </c>
      <c r="D142" s="39"/>
      <c r="E142" s="39"/>
      <c r="F142" s="39"/>
      <c r="G142" s="39" t="s">
        <v>57</v>
      </c>
      <c r="H142" s="39"/>
      <c r="I142" s="39" t="s">
        <v>31</v>
      </c>
      <c r="J142" s="39"/>
      <c r="K142" s="39"/>
      <c r="L142" s="39"/>
      <c r="M142" s="39" t="s">
        <v>67</v>
      </c>
      <c r="N142" s="39"/>
      <c r="O142" s="39" t="s">
        <v>123</v>
      </c>
      <c r="P142" s="39"/>
      <c r="Q142" s="39"/>
    </row>
    <row r="143" spans="1:17" x14ac:dyDescent="0.3">
      <c r="A143" s="242"/>
      <c r="B143" s="243"/>
      <c r="C143" s="72">
        <v>23</v>
      </c>
      <c r="D143" s="72">
        <v>24</v>
      </c>
      <c r="E143" s="72" t="s">
        <v>60</v>
      </c>
      <c r="G143" s="242"/>
      <c r="H143" s="243"/>
      <c r="I143" s="72">
        <v>23</v>
      </c>
      <c r="J143" s="72">
        <v>24</v>
      </c>
      <c r="K143" s="72" t="s">
        <v>60</v>
      </c>
      <c r="M143" s="242"/>
      <c r="N143" s="243"/>
      <c r="O143" s="72">
        <v>23</v>
      </c>
      <c r="P143" s="72">
        <v>24</v>
      </c>
      <c r="Q143" s="72" t="s">
        <v>60</v>
      </c>
    </row>
    <row r="144" spans="1:17" ht="86.4" x14ac:dyDescent="0.3">
      <c r="A144" s="244"/>
      <c r="B144" s="245"/>
      <c r="C144" s="73" t="s">
        <v>63</v>
      </c>
      <c r="D144" s="73" t="s">
        <v>64</v>
      </c>
      <c r="E144" s="73" t="s">
        <v>65</v>
      </c>
      <c r="G144" s="244"/>
      <c r="H144" s="245"/>
      <c r="I144" s="73" t="s">
        <v>63</v>
      </c>
      <c r="J144" s="73" t="s">
        <v>64</v>
      </c>
      <c r="K144" s="73" t="s">
        <v>65</v>
      </c>
      <c r="M144" s="244"/>
      <c r="N144" s="245"/>
      <c r="O144" s="73" t="s">
        <v>63</v>
      </c>
      <c r="P144" s="73" t="s">
        <v>64</v>
      </c>
      <c r="Q144" s="73" t="s">
        <v>65</v>
      </c>
    </row>
    <row r="145" spans="1:17" x14ac:dyDescent="0.3">
      <c r="A145" s="81">
        <v>1</v>
      </c>
      <c r="B145" s="82" t="str">
        <f>B25</f>
        <v>Prior</v>
      </c>
      <c r="C145" s="63">
        <v>0</v>
      </c>
      <c r="D145" s="64">
        <v>0</v>
      </c>
      <c r="E145" s="65">
        <v>0</v>
      </c>
      <c r="G145" s="81">
        <v>1</v>
      </c>
      <c r="H145" s="82" t="str">
        <f>B25</f>
        <v>Prior</v>
      </c>
      <c r="I145" s="63">
        <v>0</v>
      </c>
      <c r="J145" s="64">
        <v>0</v>
      </c>
      <c r="K145" s="65">
        <v>0</v>
      </c>
      <c r="M145" s="81">
        <v>1</v>
      </c>
      <c r="N145" s="82" t="str">
        <f>B25</f>
        <v>Prior</v>
      </c>
      <c r="O145" s="63">
        <v>0</v>
      </c>
      <c r="P145" s="64">
        <v>0</v>
      </c>
      <c r="Q145" s="65">
        <v>0</v>
      </c>
    </row>
    <row r="146" spans="1:17" x14ac:dyDescent="0.3">
      <c r="A146" s="83">
        <v>2</v>
      </c>
      <c r="B146" s="84">
        <f t="shared" ref="B146:B155" si="21">B26</f>
        <v>2008</v>
      </c>
      <c r="C146" s="58"/>
      <c r="D146" s="20"/>
      <c r="E146" s="59"/>
      <c r="G146" s="83">
        <v>2</v>
      </c>
      <c r="H146" s="84">
        <f t="shared" ref="H146:H155" si="22">B26</f>
        <v>2008</v>
      </c>
      <c r="I146" s="58"/>
      <c r="J146" s="20"/>
      <c r="K146" s="59"/>
      <c r="M146" s="83">
        <v>2</v>
      </c>
      <c r="N146" s="84">
        <f t="shared" ref="N146:N155" si="23">B26</f>
        <v>2008</v>
      </c>
      <c r="O146" s="58"/>
      <c r="P146" s="20"/>
      <c r="Q146" s="59"/>
    </row>
    <row r="147" spans="1:17" x14ac:dyDescent="0.3">
      <c r="A147" s="83">
        <v>3</v>
      </c>
      <c r="B147" s="84">
        <f t="shared" si="21"/>
        <v>2009</v>
      </c>
      <c r="C147" s="58"/>
      <c r="D147" s="20"/>
      <c r="E147" s="59"/>
      <c r="G147" s="83">
        <v>3</v>
      </c>
      <c r="H147" s="84">
        <f t="shared" si="22"/>
        <v>2009</v>
      </c>
      <c r="I147" s="58"/>
      <c r="J147" s="20"/>
      <c r="K147" s="59"/>
      <c r="M147" s="83">
        <v>3</v>
      </c>
      <c r="N147" s="84">
        <f t="shared" si="23"/>
        <v>2009</v>
      </c>
      <c r="O147" s="58"/>
      <c r="P147" s="20"/>
      <c r="Q147" s="59"/>
    </row>
    <row r="148" spans="1:17" x14ac:dyDescent="0.3">
      <c r="A148" s="83">
        <v>4</v>
      </c>
      <c r="B148" s="84">
        <f t="shared" si="21"/>
        <v>2010</v>
      </c>
      <c r="C148" s="58"/>
      <c r="D148" s="20"/>
      <c r="E148" s="59"/>
      <c r="G148" s="83">
        <v>4</v>
      </c>
      <c r="H148" s="84">
        <f t="shared" si="22"/>
        <v>2010</v>
      </c>
      <c r="I148" s="58"/>
      <c r="J148" s="20"/>
      <c r="K148" s="59"/>
      <c r="M148" s="83">
        <v>4</v>
      </c>
      <c r="N148" s="84">
        <f t="shared" si="23"/>
        <v>2010</v>
      </c>
      <c r="O148" s="58"/>
      <c r="P148" s="20"/>
      <c r="Q148" s="59"/>
    </row>
    <row r="149" spans="1:17" x14ac:dyDescent="0.3">
      <c r="A149" s="83">
        <v>5</v>
      </c>
      <c r="B149" s="84">
        <f t="shared" si="21"/>
        <v>2011</v>
      </c>
      <c r="C149" s="58"/>
      <c r="D149" s="20"/>
      <c r="E149" s="59"/>
      <c r="G149" s="83">
        <v>5</v>
      </c>
      <c r="H149" s="84">
        <f t="shared" si="22"/>
        <v>2011</v>
      </c>
      <c r="I149" s="58"/>
      <c r="J149" s="20"/>
      <c r="K149" s="59"/>
      <c r="M149" s="83">
        <v>5</v>
      </c>
      <c r="N149" s="84">
        <f t="shared" si="23"/>
        <v>2011</v>
      </c>
      <c r="O149" s="58"/>
      <c r="P149" s="20"/>
      <c r="Q149" s="59"/>
    </row>
    <row r="150" spans="1:17" x14ac:dyDescent="0.3">
      <c r="A150" s="83">
        <v>6</v>
      </c>
      <c r="B150" s="84">
        <f t="shared" si="21"/>
        <v>2012</v>
      </c>
      <c r="C150" s="58"/>
      <c r="D150" s="20"/>
      <c r="E150" s="59"/>
      <c r="G150" s="83">
        <v>6</v>
      </c>
      <c r="H150" s="84">
        <f t="shared" si="22"/>
        <v>2012</v>
      </c>
      <c r="I150" s="58"/>
      <c r="J150" s="20"/>
      <c r="K150" s="59"/>
      <c r="M150" s="83">
        <v>6</v>
      </c>
      <c r="N150" s="84">
        <f t="shared" si="23"/>
        <v>2012</v>
      </c>
      <c r="O150" s="58"/>
      <c r="P150" s="20"/>
      <c r="Q150" s="59"/>
    </row>
    <row r="151" spans="1:17" x14ac:dyDescent="0.3">
      <c r="A151" s="83">
        <v>7</v>
      </c>
      <c r="B151" s="84">
        <f t="shared" si="21"/>
        <v>2013</v>
      </c>
      <c r="C151" s="58"/>
      <c r="D151" s="20"/>
      <c r="E151" s="59"/>
      <c r="G151" s="83">
        <v>7</v>
      </c>
      <c r="H151" s="84">
        <f t="shared" si="22"/>
        <v>2013</v>
      </c>
      <c r="I151" s="58"/>
      <c r="J151" s="20"/>
      <c r="K151" s="59"/>
      <c r="M151" s="83">
        <v>7</v>
      </c>
      <c r="N151" s="84">
        <f t="shared" si="23"/>
        <v>2013</v>
      </c>
      <c r="O151" s="58"/>
      <c r="P151" s="20"/>
      <c r="Q151" s="59"/>
    </row>
    <row r="152" spans="1:17" x14ac:dyDescent="0.3">
      <c r="A152" s="83">
        <v>8</v>
      </c>
      <c r="B152" s="84">
        <f t="shared" si="21"/>
        <v>2014</v>
      </c>
      <c r="C152" s="58"/>
      <c r="D152" s="20"/>
      <c r="E152" s="59"/>
      <c r="G152" s="83">
        <v>8</v>
      </c>
      <c r="H152" s="84">
        <f t="shared" si="22"/>
        <v>2014</v>
      </c>
      <c r="I152" s="58"/>
      <c r="J152" s="20"/>
      <c r="K152" s="59"/>
      <c r="M152" s="83">
        <v>8</v>
      </c>
      <c r="N152" s="84">
        <f t="shared" si="23"/>
        <v>2014</v>
      </c>
      <c r="O152" s="58"/>
      <c r="P152" s="20"/>
      <c r="Q152" s="59"/>
    </row>
    <row r="153" spans="1:17" x14ac:dyDescent="0.3">
      <c r="A153" s="83">
        <v>9</v>
      </c>
      <c r="B153" s="84">
        <f t="shared" si="21"/>
        <v>2015</v>
      </c>
      <c r="C153" s="58"/>
      <c r="D153" s="20"/>
      <c r="E153" s="59"/>
      <c r="G153" s="83">
        <v>9</v>
      </c>
      <c r="H153" s="84">
        <f t="shared" si="22"/>
        <v>2015</v>
      </c>
      <c r="I153" s="58"/>
      <c r="J153" s="20"/>
      <c r="K153" s="59"/>
      <c r="M153" s="83">
        <v>9</v>
      </c>
      <c r="N153" s="84">
        <f t="shared" si="23"/>
        <v>2015</v>
      </c>
      <c r="O153" s="58"/>
      <c r="P153" s="20"/>
      <c r="Q153" s="59"/>
    </row>
    <row r="154" spans="1:17" x14ac:dyDescent="0.3">
      <c r="A154" s="83">
        <v>10</v>
      </c>
      <c r="B154" s="84">
        <f t="shared" si="21"/>
        <v>2016</v>
      </c>
      <c r="C154" s="66">
        <v>0</v>
      </c>
      <c r="D154" s="54">
        <v>0</v>
      </c>
      <c r="E154" s="67">
        <v>0</v>
      </c>
      <c r="G154" s="83">
        <v>10</v>
      </c>
      <c r="H154" s="84">
        <f t="shared" si="22"/>
        <v>2016</v>
      </c>
      <c r="I154" s="66">
        <v>0</v>
      </c>
      <c r="J154" s="54">
        <v>0</v>
      </c>
      <c r="K154" s="67">
        <v>0</v>
      </c>
      <c r="M154" s="83">
        <v>10</v>
      </c>
      <c r="N154" s="84">
        <f t="shared" si="23"/>
        <v>2016</v>
      </c>
      <c r="O154" s="66">
        <v>0</v>
      </c>
      <c r="P154" s="54">
        <v>0</v>
      </c>
      <c r="Q154" s="67">
        <v>0</v>
      </c>
    </row>
    <row r="155" spans="1:17" x14ac:dyDescent="0.3">
      <c r="A155" s="83">
        <v>11</v>
      </c>
      <c r="B155" s="84">
        <f t="shared" si="21"/>
        <v>2017</v>
      </c>
      <c r="C155" s="60">
        <v>0</v>
      </c>
      <c r="D155" s="61">
        <v>0</v>
      </c>
      <c r="E155" s="62">
        <v>0</v>
      </c>
      <c r="G155" s="83">
        <v>11</v>
      </c>
      <c r="H155" s="84">
        <f t="shared" si="22"/>
        <v>2017</v>
      </c>
      <c r="I155" s="60">
        <v>0</v>
      </c>
      <c r="J155" s="61">
        <v>0</v>
      </c>
      <c r="K155" s="62">
        <v>0</v>
      </c>
      <c r="M155" s="83">
        <v>11</v>
      </c>
      <c r="N155" s="84">
        <f t="shared" si="23"/>
        <v>2017</v>
      </c>
      <c r="O155" s="60">
        <v>0</v>
      </c>
      <c r="P155" s="61">
        <v>0</v>
      </c>
      <c r="Q155" s="62">
        <v>0</v>
      </c>
    </row>
    <row r="156" spans="1:17" x14ac:dyDescent="0.3">
      <c r="A156" s="74">
        <v>12</v>
      </c>
      <c r="B156" s="75" t="s">
        <v>66</v>
      </c>
      <c r="C156" s="3">
        <f>SUM(C145:C155)</f>
        <v>0</v>
      </c>
      <c r="D156" s="3">
        <f>SUM(D145:D155)</f>
        <v>0</v>
      </c>
      <c r="E156" s="3">
        <f>SUM(E145:E155)</f>
        <v>0</v>
      </c>
      <c r="G156" s="74">
        <v>12</v>
      </c>
      <c r="H156" s="75" t="s">
        <v>66</v>
      </c>
      <c r="I156" s="3">
        <f>SUM(I145:I155)</f>
        <v>0</v>
      </c>
      <c r="J156" s="3">
        <f>SUM(J145:J155)</f>
        <v>0</v>
      </c>
      <c r="K156" s="3">
        <f>SUM(K145:K155)</f>
        <v>0</v>
      </c>
      <c r="M156" s="74">
        <v>12</v>
      </c>
      <c r="N156" s="75" t="s">
        <v>66</v>
      </c>
      <c r="O156" s="3">
        <f>SUM(O145:O155)</f>
        <v>0</v>
      </c>
      <c r="P156" s="3">
        <f>SUM(P145:P155)</f>
        <v>0</v>
      </c>
      <c r="Q156" s="3">
        <f>SUM(Q145:Q155)</f>
        <v>0</v>
      </c>
    </row>
    <row r="157" spans="1:17" x14ac:dyDescent="0.3">
      <c r="Q157" s="85"/>
    </row>
    <row r="158" spans="1:17" x14ac:dyDescent="0.3">
      <c r="G158" s="39" t="s">
        <v>57</v>
      </c>
      <c r="I158" s="39" t="s">
        <v>69</v>
      </c>
    </row>
    <row r="159" spans="1:17" x14ac:dyDescent="0.3">
      <c r="G159" s="242"/>
      <c r="H159" s="243"/>
      <c r="I159" s="72">
        <v>23</v>
      </c>
      <c r="J159" s="72">
        <v>24</v>
      </c>
      <c r="K159" s="72" t="s">
        <v>60</v>
      </c>
    </row>
    <row r="160" spans="1:17" ht="86.4" x14ac:dyDescent="0.3">
      <c r="G160" s="244"/>
      <c r="H160" s="245"/>
      <c r="I160" s="73" t="s">
        <v>63</v>
      </c>
      <c r="J160" s="73" t="s">
        <v>64</v>
      </c>
      <c r="K160" s="73" t="s">
        <v>65</v>
      </c>
    </row>
    <row r="161" spans="7:11" x14ac:dyDescent="0.3">
      <c r="G161" s="74">
        <v>1</v>
      </c>
      <c r="H161" s="75" t="s">
        <v>66</v>
      </c>
      <c r="I161" s="14">
        <f>C16-SUM(C36,I36,O36,C54,I54,O54,C71,I71,O71,C88,I88,O88,C105,I105,O105,C122,I122,O122,C139,I139,O139,C156,I156,O156)</f>
        <v>0</v>
      </c>
      <c r="J161" s="14">
        <f>D16-SUM(D36,J36,P36,D54,J54,P54,D71,J71,P71,D88,J88,P88,D105,J105,P105,D122,J122,P122,D139,J139,P139,D156,J156,P156)</f>
        <v>0</v>
      </c>
      <c r="K161" s="15">
        <f>E16-SUM(E36,K36,Q36,E54,K54,Q54,E71,K71,Q71,E88,K88,Q88,E105,K105,Q105,E122,K122,Q122,E139,K139,Q139,E156,K156,Q156)</f>
        <v>0</v>
      </c>
    </row>
    <row r="162" spans="7:11" x14ac:dyDescent="0.3">
      <c r="I162" s="246" t="s">
        <v>70</v>
      </c>
      <c r="J162" s="246"/>
      <c r="K162" s="246"/>
    </row>
  </sheetData>
  <mergeCells count="57">
    <mergeCell ref="A11:C11"/>
    <mergeCell ref="A75:B76"/>
    <mergeCell ref="G75:H76"/>
    <mergeCell ref="M75:N76"/>
    <mergeCell ref="A23:B24"/>
    <mergeCell ref="G23:H24"/>
    <mergeCell ref="M23:N24"/>
    <mergeCell ref="A41:B42"/>
    <mergeCell ref="G41:H42"/>
    <mergeCell ref="M41:N42"/>
    <mergeCell ref="A73:E73"/>
    <mergeCell ref="G73:K73"/>
    <mergeCell ref="M73:Q73"/>
    <mergeCell ref="M39:Q39"/>
    <mergeCell ref="A58:B59"/>
    <mergeCell ref="G58:H59"/>
    <mergeCell ref="A143:B144"/>
    <mergeCell ref="G143:H144"/>
    <mergeCell ref="M143:N144"/>
    <mergeCell ref="A92:B93"/>
    <mergeCell ref="G92:H93"/>
    <mergeCell ref="M92:N93"/>
    <mergeCell ref="A109:B110"/>
    <mergeCell ref="G109:H110"/>
    <mergeCell ref="M109:N110"/>
    <mergeCell ref="A126:B127"/>
    <mergeCell ref="G126:H127"/>
    <mergeCell ref="M126:N127"/>
    <mergeCell ref="A124:E124"/>
    <mergeCell ref="A141:E141"/>
    <mergeCell ref="A90:E90"/>
    <mergeCell ref="G90:K90"/>
    <mergeCell ref="M90:Q90"/>
    <mergeCell ref="A107:E107"/>
    <mergeCell ref="G107:K107"/>
    <mergeCell ref="M107:Q107"/>
    <mergeCell ref="O14:O15"/>
    <mergeCell ref="P14:P15"/>
    <mergeCell ref="A14:B15"/>
    <mergeCell ref="A21:E21"/>
    <mergeCell ref="A39:E39"/>
    <mergeCell ref="B6:Q8"/>
    <mergeCell ref="S9:AE9"/>
    <mergeCell ref="G159:H160"/>
    <mergeCell ref="I162:K162"/>
    <mergeCell ref="G14:H15"/>
    <mergeCell ref="G124:K124"/>
    <mergeCell ref="M124:Q124"/>
    <mergeCell ref="G141:K141"/>
    <mergeCell ref="M141:Q141"/>
    <mergeCell ref="G21:K21"/>
    <mergeCell ref="M21:Q21"/>
    <mergeCell ref="G39:K39"/>
    <mergeCell ref="M58:N59"/>
    <mergeCell ref="A56:E56"/>
    <mergeCell ref="G56:K56"/>
    <mergeCell ref="M56:Q56"/>
  </mergeCells>
  <pageMargins left="0.7" right="0.7" top="0.75" bottom="0.75" header="0.3" footer="0.3"/>
  <pageSetup scale="65" fitToHeight="8" orientation="landscape" r:id="rId1"/>
  <rowBreaks count="4" manualBreakCount="4">
    <brk id="37" max="16383" man="1"/>
    <brk id="72" max="16383" man="1"/>
    <brk id="106" max="16383" man="1"/>
    <brk id="1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sheetPr>
  <dimension ref="A2:AC158"/>
  <sheetViews>
    <sheetView zoomScaleNormal="100" zoomScaleSheetLayoutView="100" workbookViewId="0"/>
  </sheetViews>
  <sheetFormatPr defaultColWidth="9.109375" defaultRowHeight="14.4" x14ac:dyDescent="0.3"/>
  <cols>
    <col min="1" max="2" width="9.109375" style="23"/>
    <col min="3" max="3" width="11.44140625" style="23" customWidth="1"/>
    <col min="4" max="4" width="10.33203125" style="23" bestFit="1" customWidth="1"/>
    <col min="5" max="5" width="16.6640625" style="23" customWidth="1"/>
    <col min="6" max="6" width="12.6640625" style="23" customWidth="1"/>
    <col min="7" max="7" width="10.44140625" style="23" bestFit="1" customWidth="1"/>
    <col min="8" max="8" width="13" style="23" customWidth="1"/>
    <col min="9" max="9" width="13" style="23" hidden="1" customWidth="1"/>
    <col min="10" max="12" width="9.109375" style="23"/>
    <col min="13" max="13" width="12.109375" style="23" customWidth="1"/>
    <col min="14" max="14" width="11.44140625" style="23" bestFit="1" customWidth="1"/>
    <col min="15" max="15" width="13.44140625" style="23" bestFit="1" customWidth="1"/>
    <col min="16" max="16" width="12" style="23" customWidth="1"/>
    <col min="17" max="17" width="10.44140625" style="23" bestFit="1" customWidth="1"/>
    <col min="18" max="18" width="12.33203125" style="23" bestFit="1" customWidth="1"/>
    <col min="19" max="19" width="12.33203125" style="23" hidden="1" customWidth="1"/>
    <col min="20" max="22" width="9.109375" style="23"/>
    <col min="23" max="23" width="12" style="23" customWidth="1"/>
    <col min="24" max="24" width="11" style="23" bestFit="1" customWidth="1"/>
    <col min="25" max="25" width="13.44140625" style="23" bestFit="1" customWidth="1"/>
    <col min="26" max="26" width="12" style="23" customWidth="1"/>
    <col min="27" max="27" width="10.44140625" style="23" bestFit="1" customWidth="1"/>
    <col min="28" max="28" width="12.33203125" style="23" bestFit="1" customWidth="1"/>
    <col min="29" max="29" width="0" style="23" hidden="1" customWidth="1"/>
    <col min="30" max="16384" width="9.109375" style="23"/>
  </cols>
  <sheetData>
    <row r="2" spans="1:28" ht="22.8" x14ac:dyDescent="0.3">
      <c r="B2" s="68" t="s">
        <v>158</v>
      </c>
    </row>
    <row r="3" spans="1:28" ht="22.8" x14ac:dyDescent="0.3">
      <c r="B3" s="68" t="s">
        <v>159</v>
      </c>
    </row>
    <row r="4" spans="1:28" ht="15.6" x14ac:dyDescent="0.3">
      <c r="B4" s="86"/>
    </row>
    <row r="5" spans="1:28" ht="15.6" x14ac:dyDescent="0.3">
      <c r="B5" s="86"/>
    </row>
    <row r="7" spans="1:28" ht="14.4" customHeight="1" x14ac:dyDescent="0.3">
      <c r="B7" s="230" t="s">
        <v>160</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2"/>
    </row>
    <row r="8" spans="1:28" ht="14.4" customHeight="1" x14ac:dyDescent="0.3">
      <c r="B8" s="233"/>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5"/>
    </row>
    <row r="9" spans="1:28" ht="14.4" customHeight="1" x14ac:dyDescent="0.3">
      <c r="B9" s="236"/>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8"/>
    </row>
    <row r="10" spans="1:28" ht="15" thickBot="1" x14ac:dyDescent="0.35">
      <c r="M10" s="69"/>
      <c r="N10" s="85"/>
      <c r="O10" s="85"/>
      <c r="Q10" s="85"/>
      <c r="R10" s="85"/>
      <c r="S10" s="85"/>
      <c r="AB10" s="70"/>
    </row>
    <row r="11" spans="1:28" x14ac:dyDescent="0.3">
      <c r="A11" s="251" t="s">
        <v>71</v>
      </c>
      <c r="B11" s="251"/>
      <c r="C11" s="251"/>
      <c r="D11" s="117"/>
      <c r="E11" s="71" t="str">
        <f>'SCH P INPUTS'!D11</f>
        <v>For the Year Ended 12/31/2017</v>
      </c>
      <c r="F11" s="71"/>
      <c r="G11" s="71"/>
      <c r="H11" s="71"/>
      <c r="I11" s="71"/>
      <c r="J11" s="71"/>
      <c r="K11" s="71"/>
      <c r="L11" s="71"/>
      <c r="M11" s="71"/>
      <c r="N11" s="71"/>
      <c r="O11" s="71"/>
      <c r="P11" s="71"/>
      <c r="Q11" s="71"/>
      <c r="R11" s="71"/>
      <c r="S11" s="71"/>
      <c r="T11" s="71"/>
      <c r="U11" s="71"/>
      <c r="V11" s="71"/>
      <c r="W11" s="71"/>
      <c r="X11" s="71"/>
      <c r="Y11" s="71"/>
      <c r="Z11" s="71"/>
      <c r="AA11" s="71"/>
      <c r="AB11" s="71"/>
    </row>
    <row r="13" spans="1:28" x14ac:dyDescent="0.3">
      <c r="D13" s="91"/>
      <c r="E13" s="91"/>
      <c r="F13" s="91"/>
      <c r="G13" s="91"/>
      <c r="H13" s="91"/>
      <c r="I13" s="91"/>
    </row>
    <row r="14" spans="1:28" x14ac:dyDescent="0.3">
      <c r="A14" s="247">
        <v>1</v>
      </c>
      <c r="B14" s="247"/>
      <c r="C14" s="247"/>
      <c r="D14" s="247"/>
      <c r="E14" s="247"/>
      <c r="F14" s="247"/>
      <c r="G14" s="247"/>
      <c r="H14" s="247"/>
      <c r="I14" s="48"/>
      <c r="K14" s="247">
        <v>2</v>
      </c>
      <c r="L14" s="247"/>
      <c r="M14" s="247"/>
      <c r="N14" s="247"/>
      <c r="O14" s="247"/>
      <c r="P14" s="247"/>
      <c r="Q14" s="247"/>
      <c r="R14" s="247"/>
      <c r="S14" s="48"/>
      <c r="U14" s="247">
        <v>3</v>
      </c>
      <c r="V14" s="247"/>
      <c r="W14" s="247"/>
      <c r="X14" s="247"/>
      <c r="Y14" s="247"/>
      <c r="Z14" s="247"/>
      <c r="AA14" s="247"/>
      <c r="AB14" s="247"/>
    </row>
    <row r="15" spans="1:28" x14ac:dyDescent="0.3">
      <c r="A15" s="39" t="s">
        <v>57</v>
      </c>
      <c r="C15" s="39" t="s">
        <v>13</v>
      </c>
      <c r="D15" s="39"/>
      <c r="E15" s="39"/>
      <c r="G15" s="39"/>
      <c r="H15" s="39"/>
      <c r="K15" s="39" t="s">
        <v>57</v>
      </c>
      <c r="M15" s="39" t="s">
        <v>78</v>
      </c>
      <c r="N15" s="39"/>
      <c r="O15" s="39"/>
      <c r="Q15" s="39"/>
      <c r="R15" s="39"/>
      <c r="S15" s="39"/>
      <c r="U15" s="39" t="s">
        <v>57</v>
      </c>
      <c r="W15" s="39" t="s">
        <v>79</v>
      </c>
      <c r="X15" s="39"/>
      <c r="Y15" s="39"/>
      <c r="AA15" s="39"/>
      <c r="AB15" s="39"/>
    </row>
    <row r="16" spans="1:28" x14ac:dyDescent="0.3">
      <c r="A16" s="242"/>
      <c r="B16" s="243"/>
      <c r="C16" s="72">
        <v>23</v>
      </c>
      <c r="D16" s="72"/>
      <c r="E16" s="92"/>
      <c r="F16" s="72" t="s">
        <v>72</v>
      </c>
      <c r="G16" s="72"/>
      <c r="H16" s="92"/>
      <c r="K16" s="242"/>
      <c r="L16" s="243"/>
      <c r="M16" s="72">
        <v>23</v>
      </c>
      <c r="N16" s="72"/>
      <c r="O16" s="92"/>
      <c r="P16" s="72" t="s">
        <v>72</v>
      </c>
      <c r="Q16" s="72"/>
      <c r="R16" s="92"/>
      <c r="S16" s="93"/>
      <c r="U16" s="242"/>
      <c r="V16" s="243"/>
      <c r="W16" s="72">
        <v>23</v>
      </c>
      <c r="X16" s="72"/>
      <c r="Y16" s="92"/>
      <c r="Z16" s="72" t="s">
        <v>72</v>
      </c>
      <c r="AA16" s="72"/>
      <c r="AB16" s="92"/>
    </row>
    <row r="17" spans="1:29" ht="57.6" x14ac:dyDescent="0.3">
      <c r="A17" s="244"/>
      <c r="B17" s="245"/>
      <c r="C17" s="94" t="s">
        <v>63</v>
      </c>
      <c r="D17" s="94" t="s">
        <v>73</v>
      </c>
      <c r="E17" s="95" t="s">
        <v>74</v>
      </c>
      <c r="F17" s="94" t="s">
        <v>75</v>
      </c>
      <c r="G17" s="94" t="s">
        <v>73</v>
      </c>
      <c r="H17" s="95" t="s">
        <v>76</v>
      </c>
      <c r="I17" s="96"/>
      <c r="K17" s="244"/>
      <c r="L17" s="245"/>
      <c r="M17" s="94" t="s">
        <v>63</v>
      </c>
      <c r="N17" s="94" t="s">
        <v>73</v>
      </c>
      <c r="O17" s="95" t="s">
        <v>74</v>
      </c>
      <c r="P17" s="94" t="s">
        <v>75</v>
      </c>
      <c r="Q17" s="94" t="s">
        <v>73</v>
      </c>
      <c r="R17" s="95" t="s">
        <v>76</v>
      </c>
      <c r="S17" s="97"/>
      <c r="U17" s="244"/>
      <c r="V17" s="245"/>
      <c r="W17" s="94" t="s">
        <v>63</v>
      </c>
      <c r="X17" s="94" t="s">
        <v>73</v>
      </c>
      <c r="Y17" s="95" t="s">
        <v>74</v>
      </c>
      <c r="Z17" s="94" t="s">
        <v>75</v>
      </c>
      <c r="AA17" s="94" t="s">
        <v>73</v>
      </c>
      <c r="AB17" s="95" t="s">
        <v>76</v>
      </c>
    </row>
    <row r="18" spans="1:29" x14ac:dyDescent="0.3">
      <c r="A18" s="81">
        <v>1</v>
      </c>
      <c r="B18" s="98" t="str">
        <f>'SCH P INPUTS'!B25</f>
        <v>Prior</v>
      </c>
      <c r="C18" s="99">
        <f>'SCH P INPUTS'!C25</f>
        <v>0</v>
      </c>
      <c r="D18" s="100">
        <f>G18</f>
        <v>0.96918499999999996</v>
      </c>
      <c r="E18" s="101">
        <f>C18*D18</f>
        <v>0</v>
      </c>
      <c r="F18" s="99">
        <f>'SCH P INPUTS'!C25+'SCH P INPUTS'!D25+'SCH P INPUTS'!E25</f>
        <v>0</v>
      </c>
      <c r="G18" s="100">
        <f>HLOOKUP($I18,'TCJA - LOSS DISCOUNT FACTORS'!$B$15:$M$39,2,FALSE)</f>
        <v>0.96918499999999996</v>
      </c>
      <c r="H18" s="101">
        <f>F18*G18</f>
        <v>0</v>
      </c>
      <c r="I18" s="102" t="s">
        <v>136</v>
      </c>
      <c r="K18" s="81">
        <v>1</v>
      </c>
      <c r="L18" s="98" t="str">
        <f t="shared" ref="L18:L28" si="0">B18</f>
        <v>Prior</v>
      </c>
      <c r="M18" s="99">
        <f>'SCH P INPUTS'!I25</f>
        <v>0</v>
      </c>
      <c r="N18" s="100">
        <f>Q18</f>
        <v>0.98551299999999997</v>
      </c>
      <c r="O18" s="101">
        <f t="shared" ref="O18:O28" si="1">M18*N18</f>
        <v>0</v>
      </c>
      <c r="P18" s="99">
        <f>'SCH P INPUTS'!I25+'SCH P INPUTS'!J25+'SCH P INPUTS'!K25</f>
        <v>0</v>
      </c>
      <c r="Q18" s="100">
        <f>HLOOKUP($S18,'TCJA - LOSS DISCOUNT FACTORS'!$B$15:$M$39,3,FALSE)</f>
        <v>0.98551299999999997</v>
      </c>
      <c r="R18" s="101">
        <f>P18*Q18</f>
        <v>0</v>
      </c>
      <c r="S18" s="102" t="s">
        <v>136</v>
      </c>
      <c r="U18" s="81">
        <v>1</v>
      </c>
      <c r="V18" s="98" t="str">
        <f>B18</f>
        <v>Prior</v>
      </c>
      <c r="W18" s="99">
        <f>'SCH P INPUTS'!O25</f>
        <v>0</v>
      </c>
      <c r="X18" s="100">
        <f>AA18</f>
        <v>0.98551299999999997</v>
      </c>
      <c r="Y18" s="101">
        <f>W18*X18</f>
        <v>0</v>
      </c>
      <c r="Z18" s="99">
        <f>'SCH P INPUTS'!O25+'SCH P INPUTS'!P25+'SCH P INPUTS'!Q25</f>
        <v>0</v>
      </c>
      <c r="AA18" s="100">
        <f>HLOOKUP($AC18,'TCJA - LOSS DISCOUNT FACTORS'!$B$15:$M$39,4,FALSE)</f>
        <v>0.98551299999999997</v>
      </c>
      <c r="AB18" s="101">
        <f>Z18*AA18</f>
        <v>0</v>
      </c>
      <c r="AC18" s="102" t="s">
        <v>136</v>
      </c>
    </row>
    <row r="19" spans="1:29" x14ac:dyDescent="0.3">
      <c r="A19" s="83">
        <v>2</v>
      </c>
      <c r="B19" s="84">
        <v>2008</v>
      </c>
      <c r="C19" s="103">
        <f>'SCH P INPUTS'!C26</f>
        <v>0</v>
      </c>
      <c r="D19" s="104">
        <f t="shared" ref="D19:D28" si="2">G19</f>
        <v>0.94852999999999998</v>
      </c>
      <c r="E19" s="105">
        <f t="shared" ref="E19:E28" si="3">C19*D19</f>
        <v>0</v>
      </c>
      <c r="F19" s="106">
        <f>'SCH P INPUTS'!C26+'SCH P INPUTS'!D26+'SCH P INPUTS'!E26</f>
        <v>0</v>
      </c>
      <c r="G19" s="104">
        <f>HLOOKUP($I19,'TCJA - LOSS DISCOUNT FACTORS'!$B$15:$M$39,2,FALSE)</f>
        <v>0.94852999999999998</v>
      </c>
      <c r="H19" s="105">
        <f t="shared" ref="H19:H28" si="4">F19*G19</f>
        <v>0</v>
      </c>
      <c r="I19" s="107" t="s">
        <v>42</v>
      </c>
      <c r="K19" s="83">
        <v>2</v>
      </c>
      <c r="L19" s="108">
        <f t="shared" si="0"/>
        <v>2008</v>
      </c>
      <c r="M19" s="106">
        <f>'SCH P INPUTS'!I26</f>
        <v>0</v>
      </c>
      <c r="N19" s="104">
        <f t="shared" ref="N19:N28" si="5">Q19</f>
        <v>0.97728199999999998</v>
      </c>
      <c r="O19" s="105">
        <f t="shared" si="1"/>
        <v>0</v>
      </c>
      <c r="P19" s="106">
        <f>'SCH P INPUTS'!I26+'SCH P INPUTS'!J26+'SCH P INPUTS'!K26</f>
        <v>0</v>
      </c>
      <c r="Q19" s="104">
        <f>HLOOKUP($S19,'TCJA - LOSS DISCOUNT FACTORS'!$B$15:$M$39,3,FALSE)</f>
        <v>0.97728199999999998</v>
      </c>
      <c r="R19" s="105">
        <f t="shared" ref="R19:R28" si="6">P19*Q19</f>
        <v>0</v>
      </c>
      <c r="S19" s="107" t="s">
        <v>42</v>
      </c>
      <c r="U19" s="83">
        <v>2</v>
      </c>
      <c r="V19" s="108">
        <f>L19</f>
        <v>2008</v>
      </c>
      <c r="W19" s="106">
        <f>'SCH P INPUTS'!O26</f>
        <v>0</v>
      </c>
      <c r="X19" s="104">
        <f t="shared" ref="X19:X28" si="7">AA19</f>
        <v>0.98358500000000004</v>
      </c>
      <c r="Y19" s="105">
        <f t="shared" ref="Y19:Y28" si="8">W19*X19</f>
        <v>0</v>
      </c>
      <c r="Z19" s="106">
        <f>'SCH P INPUTS'!O26+'SCH P INPUTS'!P26+'SCH P INPUTS'!Q26</f>
        <v>0</v>
      </c>
      <c r="AA19" s="104">
        <f>HLOOKUP($AC19,'TCJA - LOSS DISCOUNT FACTORS'!$B$15:$M$39,4,FALSE)</f>
        <v>0.98358500000000004</v>
      </c>
      <c r="AB19" s="105">
        <f t="shared" ref="AB19:AB28" si="9">Z19*AA19</f>
        <v>0</v>
      </c>
      <c r="AC19" s="107" t="s">
        <v>42</v>
      </c>
    </row>
    <row r="20" spans="1:29" x14ac:dyDescent="0.3">
      <c r="A20" s="83">
        <v>3</v>
      </c>
      <c r="B20" s="84">
        <f>B19+1</f>
        <v>2009</v>
      </c>
      <c r="C20" s="103">
        <f>'SCH P INPUTS'!C27</f>
        <v>0</v>
      </c>
      <c r="D20" s="104">
        <f t="shared" si="2"/>
        <v>0.93519999999999992</v>
      </c>
      <c r="E20" s="105">
        <f t="shared" si="3"/>
        <v>0</v>
      </c>
      <c r="F20" s="106">
        <f>'SCH P INPUTS'!C27+'SCH P INPUTS'!D27+'SCH P INPUTS'!E27</f>
        <v>0</v>
      </c>
      <c r="G20" s="104">
        <f>HLOOKUP($I20,'TCJA - LOSS DISCOUNT FACTORS'!$B$15:$M$39,2,FALSE)</f>
        <v>0.93519999999999992</v>
      </c>
      <c r="H20" s="105">
        <f t="shared" si="4"/>
        <v>0</v>
      </c>
      <c r="I20" s="107" t="s">
        <v>41</v>
      </c>
      <c r="K20" s="83">
        <v>3</v>
      </c>
      <c r="L20" s="108">
        <f t="shared" si="0"/>
        <v>2009</v>
      </c>
      <c r="M20" s="106">
        <f>'SCH P INPUTS'!I27</f>
        <v>0</v>
      </c>
      <c r="N20" s="104">
        <f t="shared" si="5"/>
        <v>0.95647300000000002</v>
      </c>
      <c r="O20" s="105">
        <f t="shared" si="1"/>
        <v>0</v>
      </c>
      <c r="P20" s="106">
        <f>'SCH P INPUTS'!I27+'SCH P INPUTS'!J27+'SCH P INPUTS'!K27</f>
        <v>0</v>
      </c>
      <c r="Q20" s="104">
        <f>HLOOKUP($S20,'TCJA - LOSS DISCOUNT FACTORS'!$B$15:$M$39,3,FALSE)</f>
        <v>0.95647300000000002</v>
      </c>
      <c r="R20" s="105">
        <f t="shared" si="6"/>
        <v>0</v>
      </c>
      <c r="S20" s="107" t="s">
        <v>41</v>
      </c>
      <c r="U20" s="83">
        <v>3</v>
      </c>
      <c r="V20" s="108">
        <f t="shared" ref="V20:V28" si="10">L20</f>
        <v>2009</v>
      </c>
      <c r="W20" s="106">
        <f>'SCH P INPUTS'!O27</f>
        <v>0</v>
      </c>
      <c r="X20" s="104">
        <f t="shared" si="7"/>
        <v>0.96410200000000001</v>
      </c>
      <c r="Y20" s="105">
        <f t="shared" si="8"/>
        <v>0</v>
      </c>
      <c r="Z20" s="106">
        <f>'SCH P INPUTS'!O27+'SCH P INPUTS'!P27+'SCH P INPUTS'!Q27</f>
        <v>0</v>
      </c>
      <c r="AA20" s="104">
        <f>HLOOKUP($AC20,'TCJA - LOSS DISCOUNT FACTORS'!$B$15:$M$39,4,FALSE)</f>
        <v>0.96410200000000001</v>
      </c>
      <c r="AB20" s="105">
        <f t="shared" si="9"/>
        <v>0</v>
      </c>
      <c r="AC20" s="107" t="s">
        <v>41</v>
      </c>
    </row>
    <row r="21" spans="1:29" x14ac:dyDescent="0.3">
      <c r="A21" s="83">
        <v>4</v>
      </c>
      <c r="B21" s="84">
        <f t="shared" ref="B21:B28" si="11">B20+1</f>
        <v>2010</v>
      </c>
      <c r="C21" s="103">
        <f>'SCH P INPUTS'!C28</f>
        <v>0</v>
      </c>
      <c r="D21" s="104">
        <f t="shared" si="2"/>
        <v>0.91017700000000001</v>
      </c>
      <c r="E21" s="105">
        <f t="shared" si="3"/>
        <v>0</v>
      </c>
      <c r="F21" s="106">
        <f>'SCH P INPUTS'!C28+'SCH P INPUTS'!D28+'SCH P INPUTS'!E28</f>
        <v>0</v>
      </c>
      <c r="G21" s="104">
        <f>HLOOKUP($I21,'TCJA - LOSS DISCOUNT FACTORS'!$B$15:$M$39,2,FALSE)</f>
        <v>0.91017700000000001</v>
      </c>
      <c r="H21" s="105">
        <f t="shared" si="4"/>
        <v>0</v>
      </c>
      <c r="I21" s="107" t="s">
        <v>40</v>
      </c>
      <c r="K21" s="83">
        <v>4</v>
      </c>
      <c r="L21" s="108">
        <f t="shared" si="0"/>
        <v>2010</v>
      </c>
      <c r="M21" s="106">
        <f>'SCH P INPUTS'!I28</f>
        <v>0</v>
      </c>
      <c r="N21" s="104">
        <f t="shared" si="5"/>
        <v>0.95055000000000012</v>
      </c>
      <c r="O21" s="105">
        <f t="shared" si="1"/>
        <v>0</v>
      </c>
      <c r="P21" s="106">
        <f>'SCH P INPUTS'!I28+'SCH P INPUTS'!J28+'SCH P INPUTS'!K28</f>
        <v>0</v>
      </c>
      <c r="Q21" s="104">
        <f>HLOOKUP($S21,'TCJA - LOSS DISCOUNT FACTORS'!$B$15:$M$39,3,FALSE)</f>
        <v>0.95055000000000012</v>
      </c>
      <c r="R21" s="105">
        <f t="shared" si="6"/>
        <v>0</v>
      </c>
      <c r="S21" s="107" t="s">
        <v>40</v>
      </c>
      <c r="U21" s="83">
        <v>4</v>
      </c>
      <c r="V21" s="108">
        <f t="shared" si="10"/>
        <v>2010</v>
      </c>
      <c r="W21" s="106">
        <f>'SCH P INPUTS'!O28</f>
        <v>0</v>
      </c>
      <c r="X21" s="104">
        <f t="shared" si="7"/>
        <v>0.94980399999999998</v>
      </c>
      <c r="Y21" s="105">
        <f t="shared" si="8"/>
        <v>0</v>
      </c>
      <c r="Z21" s="106">
        <f>'SCH P INPUTS'!O28+'SCH P INPUTS'!P28+'SCH P INPUTS'!Q28</f>
        <v>0</v>
      </c>
      <c r="AA21" s="104">
        <f>HLOOKUP($AC21,'TCJA - LOSS DISCOUNT FACTORS'!$B$15:$M$39,4,FALSE)</f>
        <v>0.94980399999999998</v>
      </c>
      <c r="AB21" s="105">
        <f t="shared" si="9"/>
        <v>0</v>
      </c>
      <c r="AC21" s="107" t="s">
        <v>40</v>
      </c>
    </row>
    <row r="22" spans="1:29" x14ac:dyDescent="0.3">
      <c r="A22" s="83">
        <v>5</v>
      </c>
      <c r="B22" s="84">
        <f t="shared" si="11"/>
        <v>2011</v>
      </c>
      <c r="C22" s="103">
        <f>'SCH P INPUTS'!C29</f>
        <v>0</v>
      </c>
      <c r="D22" s="104">
        <f t="shared" si="2"/>
        <v>0.91315400000000002</v>
      </c>
      <c r="E22" s="105">
        <f t="shared" si="3"/>
        <v>0</v>
      </c>
      <c r="F22" s="106">
        <f>'SCH P INPUTS'!C29+'SCH P INPUTS'!D29+'SCH P INPUTS'!E29</f>
        <v>0</v>
      </c>
      <c r="G22" s="104">
        <f>HLOOKUP($I22,'TCJA - LOSS DISCOUNT FACTORS'!$B$15:$M$39,2,FALSE)</f>
        <v>0.91315400000000002</v>
      </c>
      <c r="H22" s="105">
        <f t="shared" si="4"/>
        <v>0</v>
      </c>
      <c r="I22" s="107" t="s">
        <v>39</v>
      </c>
      <c r="K22" s="83">
        <v>5</v>
      </c>
      <c r="L22" s="108">
        <f t="shared" si="0"/>
        <v>2011</v>
      </c>
      <c r="M22" s="106">
        <f>'SCH P INPUTS'!I29</f>
        <v>0</v>
      </c>
      <c r="N22" s="104">
        <f t="shared" si="5"/>
        <v>0.94520499999999996</v>
      </c>
      <c r="O22" s="105">
        <f t="shared" si="1"/>
        <v>0</v>
      </c>
      <c r="P22" s="106">
        <f>'SCH P INPUTS'!I29+'SCH P INPUTS'!J29+'SCH P INPUTS'!K29</f>
        <v>0</v>
      </c>
      <c r="Q22" s="104">
        <f>HLOOKUP($S22,'TCJA - LOSS DISCOUNT FACTORS'!$B$15:$M$39,3,FALSE)</f>
        <v>0.94520499999999996</v>
      </c>
      <c r="R22" s="105">
        <f t="shared" si="6"/>
        <v>0</v>
      </c>
      <c r="S22" s="107" t="s">
        <v>39</v>
      </c>
      <c r="U22" s="83">
        <v>5</v>
      </c>
      <c r="V22" s="108">
        <f t="shared" si="10"/>
        <v>2011</v>
      </c>
      <c r="W22" s="106">
        <f>'SCH P INPUTS'!O29</f>
        <v>0</v>
      </c>
      <c r="X22" s="104">
        <f t="shared" si="7"/>
        <v>0.95325999999999989</v>
      </c>
      <c r="Y22" s="105">
        <f t="shared" si="8"/>
        <v>0</v>
      </c>
      <c r="Z22" s="106">
        <f>'SCH P INPUTS'!O29+'SCH P INPUTS'!P29+'SCH P INPUTS'!Q29</f>
        <v>0</v>
      </c>
      <c r="AA22" s="104">
        <f>HLOOKUP($AC22,'TCJA - LOSS DISCOUNT FACTORS'!$B$15:$M$39,4,FALSE)</f>
        <v>0.95325999999999989</v>
      </c>
      <c r="AB22" s="105">
        <f t="shared" si="9"/>
        <v>0</v>
      </c>
      <c r="AC22" s="107" t="s">
        <v>39</v>
      </c>
    </row>
    <row r="23" spans="1:29" x14ac:dyDescent="0.3">
      <c r="A23" s="83">
        <v>6</v>
      </c>
      <c r="B23" s="84">
        <f t="shared" si="11"/>
        <v>2012</v>
      </c>
      <c r="C23" s="103">
        <f>'SCH P INPUTS'!C30</f>
        <v>0</v>
      </c>
      <c r="D23" s="104">
        <f t="shared" si="2"/>
        <v>0.91603899999999994</v>
      </c>
      <c r="E23" s="105">
        <f t="shared" si="3"/>
        <v>0</v>
      </c>
      <c r="F23" s="106">
        <f>'SCH P INPUTS'!C30+'SCH P INPUTS'!D30+'SCH P INPUTS'!E30</f>
        <v>0</v>
      </c>
      <c r="G23" s="104">
        <f>HLOOKUP($I23,'TCJA - LOSS DISCOUNT FACTORS'!$B$15:$M$39,2,FALSE)</f>
        <v>0.91603899999999994</v>
      </c>
      <c r="H23" s="105">
        <f t="shared" si="4"/>
        <v>0</v>
      </c>
      <c r="I23" s="107" t="s">
        <v>38</v>
      </c>
      <c r="K23" s="83">
        <v>6</v>
      </c>
      <c r="L23" s="108">
        <f t="shared" si="0"/>
        <v>2012</v>
      </c>
      <c r="M23" s="106">
        <f>'SCH P INPUTS'!I30</f>
        <v>0</v>
      </c>
      <c r="N23" s="104">
        <f t="shared" si="5"/>
        <v>0.942824</v>
      </c>
      <c r="O23" s="105">
        <f t="shared" si="1"/>
        <v>0</v>
      </c>
      <c r="P23" s="106">
        <f>'SCH P INPUTS'!I30+'SCH P INPUTS'!J30+'SCH P INPUTS'!K30</f>
        <v>0</v>
      </c>
      <c r="Q23" s="104">
        <f>HLOOKUP($S23,'TCJA - LOSS DISCOUNT FACTORS'!$B$15:$M$39,3,FALSE)</f>
        <v>0.942824</v>
      </c>
      <c r="R23" s="105">
        <f t="shared" si="6"/>
        <v>0</v>
      </c>
      <c r="S23" s="107" t="s">
        <v>38</v>
      </c>
      <c r="U23" s="83">
        <v>6</v>
      </c>
      <c r="V23" s="108">
        <f t="shared" si="10"/>
        <v>2012</v>
      </c>
      <c r="W23" s="106">
        <f>'SCH P INPUTS'!O30</f>
        <v>0</v>
      </c>
      <c r="X23" s="104">
        <f t="shared" si="7"/>
        <v>0.95049800000000007</v>
      </c>
      <c r="Y23" s="105">
        <f t="shared" si="8"/>
        <v>0</v>
      </c>
      <c r="Z23" s="106">
        <f>'SCH P INPUTS'!O30+'SCH P INPUTS'!P30+'SCH P INPUTS'!Q30</f>
        <v>0</v>
      </c>
      <c r="AA23" s="104">
        <f>HLOOKUP($AC23,'TCJA - LOSS DISCOUNT FACTORS'!$B$15:$M$39,4,FALSE)</f>
        <v>0.95049800000000007</v>
      </c>
      <c r="AB23" s="105">
        <f t="shared" si="9"/>
        <v>0</v>
      </c>
      <c r="AC23" s="107" t="s">
        <v>38</v>
      </c>
    </row>
    <row r="24" spans="1:29" x14ac:dyDescent="0.3">
      <c r="A24" s="83">
        <v>7</v>
      </c>
      <c r="B24" s="84">
        <f t="shared" si="11"/>
        <v>2013</v>
      </c>
      <c r="C24" s="103">
        <f>'SCH P INPUTS'!C31</f>
        <v>0</v>
      </c>
      <c r="D24" s="104">
        <f t="shared" si="2"/>
        <v>0.9140640000000001</v>
      </c>
      <c r="E24" s="105">
        <f t="shared" si="3"/>
        <v>0</v>
      </c>
      <c r="F24" s="106">
        <f>'SCH P INPUTS'!C31+'SCH P INPUTS'!D31+'SCH P INPUTS'!E31</f>
        <v>0</v>
      </c>
      <c r="G24" s="104">
        <f>HLOOKUP($I24,'TCJA - LOSS DISCOUNT FACTORS'!$B$15:$M$39,2,FALSE)</f>
        <v>0.9140640000000001</v>
      </c>
      <c r="H24" s="105">
        <f t="shared" si="4"/>
        <v>0</v>
      </c>
      <c r="I24" s="107" t="s">
        <v>37</v>
      </c>
      <c r="K24" s="83">
        <v>7</v>
      </c>
      <c r="L24" s="108">
        <f t="shared" si="0"/>
        <v>2013</v>
      </c>
      <c r="M24" s="106">
        <f>'SCH P INPUTS'!I31</f>
        <v>0</v>
      </c>
      <c r="N24" s="104">
        <f t="shared" si="5"/>
        <v>0.94232499999999997</v>
      </c>
      <c r="O24" s="105">
        <f t="shared" si="1"/>
        <v>0</v>
      </c>
      <c r="P24" s="106">
        <f>'SCH P INPUTS'!I31+'SCH P INPUTS'!J31+'SCH P INPUTS'!K31</f>
        <v>0</v>
      </c>
      <c r="Q24" s="104">
        <f>HLOOKUP($S24,'TCJA - LOSS DISCOUNT FACTORS'!$B$15:$M$39,3,FALSE)</f>
        <v>0.94232499999999997</v>
      </c>
      <c r="R24" s="105">
        <f t="shared" si="6"/>
        <v>0</v>
      </c>
      <c r="S24" s="107" t="s">
        <v>37</v>
      </c>
      <c r="U24" s="83">
        <v>7</v>
      </c>
      <c r="V24" s="108">
        <f t="shared" si="10"/>
        <v>2013</v>
      </c>
      <c r="W24" s="106">
        <f>'SCH P INPUTS'!O31</f>
        <v>0</v>
      </c>
      <c r="X24" s="104">
        <f t="shared" si="7"/>
        <v>0.95202399999999998</v>
      </c>
      <c r="Y24" s="105">
        <f t="shared" si="8"/>
        <v>0</v>
      </c>
      <c r="Z24" s="106">
        <f>'SCH P INPUTS'!O31+'SCH P INPUTS'!P31+'SCH P INPUTS'!Q31</f>
        <v>0</v>
      </c>
      <c r="AA24" s="104">
        <f>HLOOKUP($AC24,'TCJA - LOSS DISCOUNT FACTORS'!$B$15:$M$39,4,FALSE)</f>
        <v>0.95202399999999998</v>
      </c>
      <c r="AB24" s="105">
        <f t="shared" si="9"/>
        <v>0</v>
      </c>
      <c r="AC24" s="107" t="s">
        <v>37</v>
      </c>
    </row>
    <row r="25" spans="1:29" x14ac:dyDescent="0.3">
      <c r="A25" s="83">
        <v>8</v>
      </c>
      <c r="B25" s="84">
        <f t="shared" si="11"/>
        <v>2014</v>
      </c>
      <c r="C25" s="103">
        <f>'SCH P INPUTS'!C32</f>
        <v>0</v>
      </c>
      <c r="D25" s="104">
        <f t="shared" si="2"/>
        <v>0.93204100000000001</v>
      </c>
      <c r="E25" s="105">
        <f t="shared" si="3"/>
        <v>0</v>
      </c>
      <c r="F25" s="106">
        <f>'SCH P INPUTS'!C32+'SCH P INPUTS'!D32+'SCH P INPUTS'!E32</f>
        <v>0</v>
      </c>
      <c r="G25" s="104">
        <f>HLOOKUP($I25,'TCJA - LOSS DISCOUNT FACTORS'!$B$15:$M$39,2,FALSE)</f>
        <v>0.93204100000000001</v>
      </c>
      <c r="H25" s="105">
        <f t="shared" si="4"/>
        <v>0</v>
      </c>
      <c r="I25" s="107" t="s">
        <v>36</v>
      </c>
      <c r="K25" s="83">
        <v>8</v>
      </c>
      <c r="L25" s="108">
        <f t="shared" si="0"/>
        <v>2014</v>
      </c>
      <c r="M25" s="106">
        <f>'SCH P INPUTS'!I32</f>
        <v>0</v>
      </c>
      <c r="N25" s="104">
        <f t="shared" si="5"/>
        <v>0.94891999999999999</v>
      </c>
      <c r="O25" s="105">
        <f t="shared" si="1"/>
        <v>0</v>
      </c>
      <c r="P25" s="106">
        <f>'SCH P INPUTS'!I32+'SCH P INPUTS'!J32+'SCH P INPUTS'!K32</f>
        <v>0</v>
      </c>
      <c r="Q25" s="104">
        <f>HLOOKUP($S25,'TCJA - LOSS DISCOUNT FACTORS'!$B$15:$M$39,3,FALSE)</f>
        <v>0.94891999999999999</v>
      </c>
      <c r="R25" s="105">
        <f t="shared" si="6"/>
        <v>0</v>
      </c>
      <c r="S25" s="107" t="s">
        <v>36</v>
      </c>
      <c r="U25" s="83">
        <v>8</v>
      </c>
      <c r="V25" s="108">
        <f t="shared" si="10"/>
        <v>2014</v>
      </c>
      <c r="W25" s="106">
        <f>'SCH P INPUTS'!O32</f>
        <v>0</v>
      </c>
      <c r="X25" s="104">
        <f t="shared" si="7"/>
        <v>0.95320400000000005</v>
      </c>
      <c r="Y25" s="105">
        <f t="shared" si="8"/>
        <v>0</v>
      </c>
      <c r="Z25" s="106">
        <f>'SCH P INPUTS'!O32+'SCH P INPUTS'!P32+'SCH P INPUTS'!Q32</f>
        <v>0</v>
      </c>
      <c r="AA25" s="104">
        <f>HLOOKUP($AC25,'TCJA - LOSS DISCOUNT FACTORS'!$B$15:$M$39,4,FALSE)</f>
        <v>0.95320400000000005</v>
      </c>
      <c r="AB25" s="105">
        <f t="shared" si="9"/>
        <v>0</v>
      </c>
      <c r="AC25" s="107" t="s">
        <v>36</v>
      </c>
    </row>
    <row r="26" spans="1:29" x14ac:dyDescent="0.3">
      <c r="A26" s="83">
        <v>9</v>
      </c>
      <c r="B26" s="84">
        <f t="shared" si="11"/>
        <v>2015</v>
      </c>
      <c r="C26" s="103">
        <f>'SCH P INPUTS'!C33</f>
        <v>0</v>
      </c>
      <c r="D26" s="104">
        <f t="shared" si="2"/>
        <v>0.93965100000000001</v>
      </c>
      <c r="E26" s="105">
        <f t="shared" si="3"/>
        <v>0</v>
      </c>
      <c r="F26" s="106">
        <f>'SCH P INPUTS'!C33+'SCH P INPUTS'!D33+'SCH P INPUTS'!E33</f>
        <v>0</v>
      </c>
      <c r="G26" s="104">
        <f>HLOOKUP($I26,'TCJA - LOSS DISCOUNT FACTORS'!$B$15:$M$39,2,FALSE)</f>
        <v>0.93965100000000001</v>
      </c>
      <c r="H26" s="105">
        <f t="shared" si="4"/>
        <v>0</v>
      </c>
      <c r="I26" s="107" t="s">
        <v>35</v>
      </c>
      <c r="K26" s="83">
        <v>9</v>
      </c>
      <c r="L26" s="108">
        <f t="shared" si="0"/>
        <v>2015</v>
      </c>
      <c r="M26" s="106">
        <f>'SCH P INPUTS'!I33</f>
        <v>0</v>
      </c>
      <c r="N26" s="104">
        <f t="shared" si="5"/>
        <v>0.95251999999999992</v>
      </c>
      <c r="O26" s="105">
        <f t="shared" si="1"/>
        <v>0</v>
      </c>
      <c r="P26" s="106">
        <f>'SCH P INPUTS'!I33+'SCH P INPUTS'!J33+'SCH P INPUTS'!K33</f>
        <v>0</v>
      </c>
      <c r="Q26" s="104">
        <f>HLOOKUP($S26,'TCJA - LOSS DISCOUNT FACTORS'!$B$15:$M$39,3,FALSE)</f>
        <v>0.95251999999999992</v>
      </c>
      <c r="R26" s="105">
        <f t="shared" si="6"/>
        <v>0</v>
      </c>
      <c r="S26" s="107" t="s">
        <v>35</v>
      </c>
      <c r="U26" s="83">
        <v>9</v>
      </c>
      <c r="V26" s="108">
        <f t="shared" si="10"/>
        <v>2015</v>
      </c>
      <c r="W26" s="106">
        <f>'SCH P INPUTS'!O33</f>
        <v>0</v>
      </c>
      <c r="X26" s="104">
        <f t="shared" si="7"/>
        <v>0.95281899999999997</v>
      </c>
      <c r="Y26" s="105">
        <f t="shared" si="8"/>
        <v>0</v>
      </c>
      <c r="Z26" s="106">
        <f>'SCH P INPUTS'!O33+'SCH P INPUTS'!P33+'SCH P INPUTS'!Q33</f>
        <v>0</v>
      </c>
      <c r="AA26" s="104">
        <f>HLOOKUP($AC26,'TCJA - LOSS DISCOUNT FACTORS'!$B$15:$M$39,4,FALSE)</f>
        <v>0.95281899999999997</v>
      </c>
      <c r="AB26" s="105">
        <f t="shared" si="9"/>
        <v>0</v>
      </c>
      <c r="AC26" s="107" t="s">
        <v>35</v>
      </c>
    </row>
    <row r="27" spans="1:29" x14ac:dyDescent="0.3">
      <c r="A27" s="83">
        <v>10</v>
      </c>
      <c r="B27" s="84">
        <f t="shared" si="11"/>
        <v>2016</v>
      </c>
      <c r="C27" s="103">
        <f>'SCH P INPUTS'!C34</f>
        <v>0</v>
      </c>
      <c r="D27" s="104">
        <f t="shared" si="2"/>
        <v>0.936724</v>
      </c>
      <c r="E27" s="105">
        <f t="shared" si="3"/>
        <v>0</v>
      </c>
      <c r="F27" s="106">
        <f>'SCH P INPUTS'!C34+'SCH P INPUTS'!D34+'SCH P INPUTS'!E34</f>
        <v>0</v>
      </c>
      <c r="G27" s="104">
        <f>HLOOKUP($I27,'TCJA - LOSS DISCOUNT FACTORS'!$B$15:$M$39,2,FALSE)</f>
        <v>0.936724</v>
      </c>
      <c r="H27" s="105">
        <f t="shared" si="4"/>
        <v>0</v>
      </c>
      <c r="I27" s="107" t="s">
        <v>34</v>
      </c>
      <c r="J27" s="25"/>
      <c r="K27" s="83">
        <v>10</v>
      </c>
      <c r="L27" s="108">
        <f t="shared" si="0"/>
        <v>2016</v>
      </c>
      <c r="M27" s="106">
        <f>'SCH P INPUTS'!I34</f>
        <v>0</v>
      </c>
      <c r="N27" s="104">
        <f t="shared" si="5"/>
        <v>0.95291999999999999</v>
      </c>
      <c r="O27" s="105">
        <f t="shared" si="1"/>
        <v>0</v>
      </c>
      <c r="P27" s="106">
        <f>'SCH P INPUTS'!I34+'SCH P INPUTS'!J34+'SCH P INPUTS'!K34</f>
        <v>0</v>
      </c>
      <c r="Q27" s="104">
        <f>HLOOKUP($S27,'TCJA - LOSS DISCOUNT FACTORS'!$B$15:$M$39,3,FALSE)</f>
        <v>0.95291999999999999</v>
      </c>
      <c r="R27" s="105">
        <f t="shared" si="6"/>
        <v>0</v>
      </c>
      <c r="S27" s="107" t="s">
        <v>34</v>
      </c>
      <c r="T27" s="25"/>
      <c r="U27" s="83">
        <v>10</v>
      </c>
      <c r="V27" s="108">
        <f t="shared" si="10"/>
        <v>2016</v>
      </c>
      <c r="W27" s="106">
        <f>'SCH P INPUTS'!O34</f>
        <v>0</v>
      </c>
      <c r="X27" s="104">
        <f t="shared" si="7"/>
        <v>0.94760699999999998</v>
      </c>
      <c r="Y27" s="105">
        <f t="shared" si="8"/>
        <v>0</v>
      </c>
      <c r="Z27" s="106">
        <f>'SCH P INPUTS'!O34+'SCH P INPUTS'!P34+'SCH P INPUTS'!Q34</f>
        <v>0</v>
      </c>
      <c r="AA27" s="104">
        <f>HLOOKUP($AC27,'TCJA - LOSS DISCOUNT FACTORS'!$B$15:$M$39,4,FALSE)</f>
        <v>0.94760699999999998</v>
      </c>
      <c r="AB27" s="105">
        <f t="shared" si="9"/>
        <v>0</v>
      </c>
      <c r="AC27" s="107" t="s">
        <v>34</v>
      </c>
    </row>
    <row r="28" spans="1:29" x14ac:dyDescent="0.3">
      <c r="A28" s="96">
        <v>11</v>
      </c>
      <c r="B28" s="109">
        <f t="shared" si="11"/>
        <v>2017</v>
      </c>
      <c r="C28" s="110">
        <f>'SCH P INPUTS'!C35</f>
        <v>0</v>
      </c>
      <c r="D28" s="111">
        <f t="shared" si="2"/>
        <v>0.95305800000000007</v>
      </c>
      <c r="E28" s="112">
        <f t="shared" si="3"/>
        <v>0</v>
      </c>
      <c r="F28" s="110">
        <f>'SCH P INPUTS'!C35+'SCH P INPUTS'!D35+'SCH P INPUTS'!E35</f>
        <v>0</v>
      </c>
      <c r="G28" s="111">
        <f>HLOOKUP($I28,'TCJA - LOSS DISCOUNT FACTORS'!$B$15:$M$39,2,FALSE)</f>
        <v>0.95305800000000007</v>
      </c>
      <c r="H28" s="112">
        <f t="shared" si="4"/>
        <v>0</v>
      </c>
      <c r="I28" s="107" t="s">
        <v>33</v>
      </c>
      <c r="K28" s="96">
        <v>11</v>
      </c>
      <c r="L28" s="109">
        <f t="shared" si="0"/>
        <v>2017</v>
      </c>
      <c r="M28" s="110">
        <f>'SCH P INPUTS'!I35</f>
        <v>0</v>
      </c>
      <c r="N28" s="111">
        <f t="shared" si="5"/>
        <v>0.95674499999999996</v>
      </c>
      <c r="O28" s="112">
        <f t="shared" si="1"/>
        <v>0</v>
      </c>
      <c r="P28" s="110">
        <f>'SCH P INPUTS'!I35+'SCH P INPUTS'!J35+'SCH P INPUTS'!K35</f>
        <v>0</v>
      </c>
      <c r="Q28" s="111">
        <f>HLOOKUP($S28,'TCJA - LOSS DISCOUNT FACTORS'!$B$15:$M$39,3,FALSE)</f>
        <v>0.95674499999999996</v>
      </c>
      <c r="R28" s="112">
        <f t="shared" si="6"/>
        <v>0</v>
      </c>
      <c r="S28" s="107" t="s">
        <v>33</v>
      </c>
      <c r="U28" s="96">
        <v>11</v>
      </c>
      <c r="V28" s="109">
        <f t="shared" si="10"/>
        <v>2017</v>
      </c>
      <c r="W28" s="110">
        <f>'SCH P INPUTS'!O35</f>
        <v>0</v>
      </c>
      <c r="X28" s="111">
        <f t="shared" si="7"/>
        <v>0.94055599999999995</v>
      </c>
      <c r="Y28" s="112">
        <f t="shared" si="8"/>
        <v>0</v>
      </c>
      <c r="Z28" s="110">
        <f>'SCH P INPUTS'!O35+'SCH P INPUTS'!P35+'SCH P INPUTS'!Q35</f>
        <v>0</v>
      </c>
      <c r="AA28" s="111">
        <f>HLOOKUP($AC28,'TCJA - LOSS DISCOUNT FACTORS'!$B$15:$M$39,4,FALSE)</f>
        <v>0.94055599999999995</v>
      </c>
      <c r="AB28" s="112">
        <f t="shared" si="9"/>
        <v>0</v>
      </c>
      <c r="AC28" s="107" t="s">
        <v>33</v>
      </c>
    </row>
    <row r="29" spans="1:29" x14ac:dyDescent="0.3">
      <c r="A29" s="96">
        <v>12</v>
      </c>
      <c r="B29" s="113" t="s">
        <v>66</v>
      </c>
      <c r="C29" s="110">
        <f>SUM(C18:C28)</f>
        <v>0</v>
      </c>
      <c r="D29" s="114"/>
      <c r="E29" s="112">
        <f>SUM(E18:E28)</f>
        <v>0</v>
      </c>
      <c r="F29" s="110">
        <f>SUM(F18:F28)</f>
        <v>0</v>
      </c>
      <c r="G29" s="114"/>
      <c r="H29" s="112">
        <f>SUM(H18:H28)</f>
        <v>0</v>
      </c>
      <c r="K29" s="96">
        <v>12</v>
      </c>
      <c r="L29" s="113" t="s">
        <v>66</v>
      </c>
      <c r="M29" s="110">
        <f>SUM(M18:M28)</f>
        <v>0</v>
      </c>
      <c r="N29" s="114"/>
      <c r="O29" s="112">
        <f>SUM(O18:O28)</f>
        <v>0</v>
      </c>
      <c r="P29" s="110">
        <f>SUM(P18:P28)</f>
        <v>0</v>
      </c>
      <c r="Q29" s="114"/>
      <c r="R29" s="112">
        <f>SUM(R18:R28)</f>
        <v>0</v>
      </c>
      <c r="S29" s="115"/>
      <c r="U29" s="96">
        <v>12</v>
      </c>
      <c r="V29" s="113" t="s">
        <v>66</v>
      </c>
      <c r="W29" s="110">
        <f>SUM(W18:W28)</f>
        <v>0</v>
      </c>
      <c r="X29" s="110"/>
      <c r="Y29" s="112">
        <f>SUM(Y18:Y28)</f>
        <v>0</v>
      </c>
      <c r="Z29" s="110">
        <f>SUM(Z18:Z28)</f>
        <v>0</v>
      </c>
      <c r="AA29" s="110"/>
      <c r="AB29" s="112">
        <f>SUM(AB18:AB28)</f>
        <v>0</v>
      </c>
    </row>
    <row r="32" spans="1:29" x14ac:dyDescent="0.3">
      <c r="A32" s="247">
        <v>4</v>
      </c>
      <c r="B32" s="247"/>
      <c r="C32" s="247"/>
      <c r="D32" s="247"/>
      <c r="E32" s="247"/>
      <c r="F32" s="247"/>
      <c r="G32" s="247"/>
      <c r="H32" s="247"/>
      <c r="I32" s="48"/>
      <c r="K32" s="247">
        <v>5</v>
      </c>
      <c r="L32" s="247"/>
      <c r="M32" s="247"/>
      <c r="N32" s="247"/>
      <c r="O32" s="247"/>
      <c r="P32" s="247"/>
      <c r="Q32" s="247"/>
      <c r="R32" s="247"/>
      <c r="S32" s="48"/>
      <c r="U32" s="247">
        <v>6</v>
      </c>
      <c r="V32" s="247"/>
      <c r="W32" s="247"/>
      <c r="X32" s="247"/>
      <c r="Y32" s="247"/>
      <c r="Z32" s="247"/>
      <c r="AA32" s="247"/>
      <c r="AB32" s="247"/>
    </row>
    <row r="33" spans="1:29" x14ac:dyDescent="0.3">
      <c r="A33" s="39" t="s">
        <v>57</v>
      </c>
      <c r="C33" s="39" t="s">
        <v>80</v>
      </c>
      <c r="D33" s="39"/>
      <c r="E33" s="39"/>
      <c r="G33" s="39"/>
      <c r="H33" s="39"/>
      <c r="I33" s="39"/>
      <c r="J33" s="39"/>
      <c r="K33" s="39" t="s">
        <v>57</v>
      </c>
      <c r="M33" s="39" t="s">
        <v>85</v>
      </c>
      <c r="N33" s="39"/>
      <c r="O33" s="39"/>
      <c r="Q33" s="39"/>
      <c r="R33" s="39"/>
      <c r="S33" s="39"/>
      <c r="T33" s="39"/>
      <c r="U33" s="39" t="s">
        <v>57</v>
      </c>
      <c r="W33" s="39" t="s">
        <v>18</v>
      </c>
      <c r="X33" s="39"/>
      <c r="Y33" s="39"/>
      <c r="AA33" s="39"/>
      <c r="AB33" s="39"/>
    </row>
    <row r="34" spans="1:29" x14ac:dyDescent="0.3">
      <c r="A34" s="242"/>
      <c r="B34" s="243"/>
      <c r="C34" s="72">
        <v>23</v>
      </c>
      <c r="D34" s="72"/>
      <c r="E34" s="92"/>
      <c r="F34" s="72" t="s">
        <v>72</v>
      </c>
      <c r="G34" s="72"/>
      <c r="H34" s="92"/>
      <c r="I34" s="93"/>
      <c r="K34" s="242"/>
      <c r="L34" s="243"/>
      <c r="M34" s="72">
        <v>23</v>
      </c>
      <c r="N34" s="72"/>
      <c r="O34" s="92"/>
      <c r="P34" s="72" t="s">
        <v>72</v>
      </c>
      <c r="Q34" s="72"/>
      <c r="R34" s="92"/>
      <c r="S34" s="93"/>
      <c r="U34" s="242"/>
      <c r="V34" s="243"/>
      <c r="W34" s="72">
        <v>23</v>
      </c>
      <c r="X34" s="72"/>
      <c r="Y34" s="92"/>
      <c r="Z34" s="72" t="s">
        <v>72</v>
      </c>
      <c r="AA34" s="72"/>
      <c r="AB34" s="92"/>
    </row>
    <row r="35" spans="1:29" ht="57.6" x14ac:dyDescent="0.3">
      <c r="A35" s="244"/>
      <c r="B35" s="245"/>
      <c r="C35" s="94" t="s">
        <v>63</v>
      </c>
      <c r="D35" s="94" t="s">
        <v>73</v>
      </c>
      <c r="E35" s="95" t="s">
        <v>74</v>
      </c>
      <c r="F35" s="94" t="s">
        <v>75</v>
      </c>
      <c r="G35" s="94" t="s">
        <v>73</v>
      </c>
      <c r="H35" s="95" t="s">
        <v>76</v>
      </c>
      <c r="I35" s="97"/>
      <c r="K35" s="244"/>
      <c r="L35" s="245"/>
      <c r="M35" s="94" t="s">
        <v>63</v>
      </c>
      <c r="N35" s="94" t="s">
        <v>73</v>
      </c>
      <c r="O35" s="95" t="s">
        <v>74</v>
      </c>
      <c r="P35" s="94" t="s">
        <v>75</v>
      </c>
      <c r="Q35" s="94" t="s">
        <v>73</v>
      </c>
      <c r="R35" s="95" t="s">
        <v>76</v>
      </c>
      <c r="S35" s="97"/>
      <c r="U35" s="244"/>
      <c r="V35" s="245"/>
      <c r="W35" s="94" t="s">
        <v>63</v>
      </c>
      <c r="X35" s="94" t="s">
        <v>73</v>
      </c>
      <c r="Y35" s="95" t="s">
        <v>74</v>
      </c>
      <c r="Z35" s="94" t="s">
        <v>75</v>
      </c>
      <c r="AA35" s="94" t="s">
        <v>73</v>
      </c>
      <c r="AB35" s="95" t="s">
        <v>76</v>
      </c>
    </row>
    <row r="36" spans="1:29" x14ac:dyDescent="0.3">
      <c r="A36" s="81">
        <v>1</v>
      </c>
      <c r="B36" s="98" t="str">
        <f>B18</f>
        <v>Prior</v>
      </c>
      <c r="C36" s="99">
        <f>'SCH P INPUTS'!C43</f>
        <v>0</v>
      </c>
      <c r="D36" s="100">
        <f>G36</f>
        <v>0.91257900000000003</v>
      </c>
      <c r="E36" s="101">
        <f>C36*D36</f>
        <v>0</v>
      </c>
      <c r="F36" s="99">
        <f>'SCH P INPUTS'!C43+'SCH P INPUTS'!D43+'SCH P INPUTS'!E43</f>
        <v>0</v>
      </c>
      <c r="G36" s="100">
        <f>HLOOKUP($I36,'TCJA - LOSS DISCOUNT FACTORS'!$B$15:$M$39,5,FALSE)</f>
        <v>0.91257900000000003</v>
      </c>
      <c r="H36" s="101">
        <f>F36*G36</f>
        <v>0</v>
      </c>
      <c r="I36" s="102" t="s">
        <v>136</v>
      </c>
      <c r="K36" s="81">
        <v>1</v>
      </c>
      <c r="L36" s="98" t="str">
        <f>B18</f>
        <v>Prior</v>
      </c>
      <c r="M36" s="99">
        <f>'SCH P INPUTS'!I43</f>
        <v>0</v>
      </c>
      <c r="N36" s="100">
        <f>Q36</f>
        <v>0.96918499999999996</v>
      </c>
      <c r="O36" s="101">
        <f>M36*N36</f>
        <v>0</v>
      </c>
      <c r="P36" s="99">
        <f>'SCH P INPUTS'!I43+'SCH P INPUTS'!J43+'SCH P INPUTS'!K43</f>
        <v>0</v>
      </c>
      <c r="Q36" s="100">
        <f>HLOOKUP($S36,'TCJA - LOSS DISCOUNT FACTORS'!$B$15:$M$39,6,FALSE)</f>
        <v>0.96918499999999996</v>
      </c>
      <c r="R36" s="101">
        <f>P36*Q36</f>
        <v>0</v>
      </c>
      <c r="S36" s="102" t="s">
        <v>136</v>
      </c>
      <c r="U36" s="81">
        <v>1</v>
      </c>
      <c r="V36" s="98" t="str">
        <f>B18</f>
        <v>Prior</v>
      </c>
      <c r="W36" s="99">
        <f>'SCH P INPUTS'!O43</f>
        <v>0</v>
      </c>
      <c r="X36" s="100">
        <f>AA36</f>
        <v>0.98551299999999997</v>
      </c>
      <c r="Y36" s="101">
        <f>W36*X36</f>
        <v>0</v>
      </c>
      <c r="Z36" s="99">
        <f>'SCH P INPUTS'!O43+'SCH P INPUTS'!P43+'SCH P INPUTS'!Q43</f>
        <v>0</v>
      </c>
      <c r="AA36" s="100">
        <f>HLOOKUP($AC36,'TCJA - LOSS DISCOUNT FACTORS'!$B$15:$M$39,7,FALSE)</f>
        <v>0.98551299999999997</v>
      </c>
      <c r="AB36" s="101">
        <f>Z36*AA36</f>
        <v>0</v>
      </c>
      <c r="AC36" s="102" t="s">
        <v>136</v>
      </c>
    </row>
    <row r="37" spans="1:29" x14ac:dyDescent="0.3">
      <c r="A37" s="83">
        <v>2</v>
      </c>
      <c r="B37" s="108">
        <f>B19</f>
        <v>2008</v>
      </c>
      <c r="C37" s="106">
        <f>'SCH P INPUTS'!C44</f>
        <v>0</v>
      </c>
      <c r="D37" s="104">
        <f t="shared" ref="D37:D46" si="12">G37</f>
        <v>0.86594599999999999</v>
      </c>
      <c r="E37" s="105">
        <f t="shared" ref="E37:E46" si="13">C37*D37</f>
        <v>0</v>
      </c>
      <c r="F37" s="106">
        <f>'SCH P INPUTS'!C44+'SCH P INPUTS'!D44+'SCH P INPUTS'!E44</f>
        <v>0</v>
      </c>
      <c r="G37" s="104">
        <f>HLOOKUP($I37,'TCJA - LOSS DISCOUNT FACTORS'!$B$15:$M$39,5,FALSE)</f>
        <v>0.86594599999999999</v>
      </c>
      <c r="H37" s="105">
        <f t="shared" ref="H37:H46" si="14">F37*G37</f>
        <v>0</v>
      </c>
      <c r="I37" s="107" t="s">
        <v>42</v>
      </c>
      <c r="K37" s="83">
        <v>2</v>
      </c>
      <c r="L37" s="108">
        <f t="shared" ref="L37:L46" si="15">B37</f>
        <v>2008</v>
      </c>
      <c r="M37" s="106">
        <f>'SCH P INPUTS'!I44</f>
        <v>0</v>
      </c>
      <c r="N37" s="104">
        <f t="shared" ref="N37:N46" si="16">Q37</f>
        <v>0.94852999999999998</v>
      </c>
      <c r="O37" s="105">
        <f t="shared" ref="O37:O46" si="17">M37*N37</f>
        <v>0</v>
      </c>
      <c r="P37" s="106">
        <f>'SCH P INPUTS'!I44+'SCH P INPUTS'!J44+'SCH P INPUTS'!K44</f>
        <v>0</v>
      </c>
      <c r="Q37" s="104">
        <f>HLOOKUP($S37,'TCJA - LOSS DISCOUNT FACTORS'!$B$15:$M$39,6,FALSE)</f>
        <v>0.94852999999999998</v>
      </c>
      <c r="R37" s="105">
        <f t="shared" ref="R37:R46" si="18">P37*Q37</f>
        <v>0</v>
      </c>
      <c r="S37" s="107" t="s">
        <v>42</v>
      </c>
      <c r="U37" s="83">
        <v>2</v>
      </c>
      <c r="V37" s="108">
        <f>L37</f>
        <v>2008</v>
      </c>
      <c r="W37" s="106">
        <f>'SCH P INPUTS'!O44</f>
        <v>0</v>
      </c>
      <c r="X37" s="104">
        <f t="shared" ref="X37:X46" si="19">AA37</f>
        <v>0.97790199999999994</v>
      </c>
      <c r="Y37" s="105">
        <f t="shared" ref="Y37:Y46" si="20">W37*X37</f>
        <v>0</v>
      </c>
      <c r="Z37" s="106">
        <f>'SCH P INPUTS'!O44+'SCH P INPUTS'!P44+'SCH P INPUTS'!Q44</f>
        <v>0</v>
      </c>
      <c r="AA37" s="104">
        <f>HLOOKUP($AC37,'TCJA - LOSS DISCOUNT FACTORS'!$B$15:$M$39,7,FALSE)</f>
        <v>0.97790199999999994</v>
      </c>
      <c r="AB37" s="105">
        <f t="shared" ref="AB37:AB46" si="21">Z37*AA37</f>
        <v>0</v>
      </c>
      <c r="AC37" s="107" t="s">
        <v>42</v>
      </c>
    </row>
    <row r="38" spans="1:29" x14ac:dyDescent="0.3">
      <c r="A38" s="83">
        <v>3</v>
      </c>
      <c r="B38" s="108">
        <f t="shared" ref="B38:B46" si="22">B20</f>
        <v>2009</v>
      </c>
      <c r="C38" s="106">
        <f>'SCH P INPUTS'!C45</f>
        <v>0</v>
      </c>
      <c r="D38" s="104">
        <f t="shared" si="12"/>
        <v>0.84715000000000007</v>
      </c>
      <c r="E38" s="105">
        <f t="shared" si="13"/>
        <v>0</v>
      </c>
      <c r="F38" s="106">
        <f>'SCH P INPUTS'!C45+'SCH P INPUTS'!D45+'SCH P INPUTS'!E45</f>
        <v>0</v>
      </c>
      <c r="G38" s="104">
        <f>HLOOKUP($I38,'TCJA - LOSS DISCOUNT FACTORS'!$B$15:$M$39,5,FALSE)</f>
        <v>0.84715000000000007</v>
      </c>
      <c r="H38" s="105">
        <f t="shared" si="14"/>
        <v>0</v>
      </c>
      <c r="I38" s="107" t="s">
        <v>41</v>
      </c>
      <c r="K38" s="83">
        <v>3</v>
      </c>
      <c r="L38" s="108">
        <f t="shared" si="15"/>
        <v>2009</v>
      </c>
      <c r="M38" s="106">
        <f>'SCH P INPUTS'!I45</f>
        <v>0</v>
      </c>
      <c r="N38" s="104">
        <f t="shared" si="16"/>
        <v>0.93519999999999992</v>
      </c>
      <c r="O38" s="105">
        <f t="shared" si="17"/>
        <v>0</v>
      </c>
      <c r="P38" s="106">
        <f>'SCH P INPUTS'!I45+'SCH P INPUTS'!J45+'SCH P INPUTS'!K45</f>
        <v>0</v>
      </c>
      <c r="Q38" s="104">
        <f>HLOOKUP($S38,'TCJA - LOSS DISCOUNT FACTORS'!$B$15:$M$39,6,FALSE)</f>
        <v>0.93519999999999992</v>
      </c>
      <c r="R38" s="105">
        <f t="shared" si="18"/>
        <v>0</v>
      </c>
      <c r="S38" s="107" t="s">
        <v>41</v>
      </c>
      <c r="U38" s="83">
        <v>3</v>
      </c>
      <c r="V38" s="108">
        <f t="shared" ref="V38:V46" si="23">L38</f>
        <v>2009</v>
      </c>
      <c r="W38" s="106">
        <f>'SCH P INPUTS'!O45</f>
        <v>0</v>
      </c>
      <c r="X38" s="104">
        <f t="shared" si="19"/>
        <v>0.96121999999999996</v>
      </c>
      <c r="Y38" s="105">
        <f t="shared" si="20"/>
        <v>0</v>
      </c>
      <c r="Z38" s="106">
        <f>'SCH P INPUTS'!O45+'SCH P INPUTS'!P45+'SCH P INPUTS'!Q45</f>
        <v>0</v>
      </c>
      <c r="AA38" s="104">
        <f>HLOOKUP($AC38,'TCJA - LOSS DISCOUNT FACTORS'!$B$15:$M$39,7,FALSE)</f>
        <v>0.96121999999999996</v>
      </c>
      <c r="AB38" s="105">
        <f t="shared" si="21"/>
        <v>0</v>
      </c>
      <c r="AC38" s="107" t="s">
        <v>41</v>
      </c>
    </row>
    <row r="39" spans="1:29" x14ac:dyDescent="0.3">
      <c r="A39" s="83">
        <v>4</v>
      </c>
      <c r="B39" s="108">
        <f t="shared" si="22"/>
        <v>2010</v>
      </c>
      <c r="C39" s="106">
        <f>'SCH P INPUTS'!C46</f>
        <v>0</v>
      </c>
      <c r="D39" s="104">
        <f t="shared" si="12"/>
        <v>0.84103600000000001</v>
      </c>
      <c r="E39" s="105">
        <f t="shared" si="13"/>
        <v>0</v>
      </c>
      <c r="F39" s="106">
        <f>'SCH P INPUTS'!C46+'SCH P INPUTS'!D46+'SCH P INPUTS'!E46</f>
        <v>0</v>
      </c>
      <c r="G39" s="104">
        <f>HLOOKUP($I39,'TCJA - LOSS DISCOUNT FACTORS'!$B$15:$M$39,5,FALSE)</f>
        <v>0.84103600000000001</v>
      </c>
      <c r="H39" s="105">
        <f t="shared" si="14"/>
        <v>0</v>
      </c>
      <c r="I39" s="107" t="s">
        <v>40</v>
      </c>
      <c r="K39" s="83">
        <v>4</v>
      </c>
      <c r="L39" s="108">
        <f t="shared" si="15"/>
        <v>2010</v>
      </c>
      <c r="M39" s="106">
        <f>'SCH P INPUTS'!I46</f>
        <v>0</v>
      </c>
      <c r="N39" s="104">
        <f t="shared" si="16"/>
        <v>0.91017700000000001</v>
      </c>
      <c r="O39" s="105">
        <f t="shared" si="17"/>
        <v>0</v>
      </c>
      <c r="P39" s="106">
        <f>'SCH P INPUTS'!I46+'SCH P INPUTS'!J46+'SCH P INPUTS'!K46</f>
        <v>0</v>
      </c>
      <c r="Q39" s="104">
        <f>HLOOKUP($S39,'TCJA - LOSS DISCOUNT FACTORS'!$B$15:$M$39,6,FALSE)</f>
        <v>0.91017700000000001</v>
      </c>
      <c r="R39" s="105">
        <f t="shared" si="18"/>
        <v>0</v>
      </c>
      <c r="S39" s="107" t="s">
        <v>40</v>
      </c>
      <c r="U39" s="83">
        <v>4</v>
      </c>
      <c r="V39" s="108">
        <f t="shared" si="23"/>
        <v>2010</v>
      </c>
      <c r="W39" s="106">
        <f>'SCH P INPUTS'!O46</f>
        <v>0</v>
      </c>
      <c r="X39" s="104">
        <f t="shared" si="19"/>
        <v>0.94999300000000009</v>
      </c>
      <c r="Y39" s="105">
        <f t="shared" si="20"/>
        <v>0</v>
      </c>
      <c r="Z39" s="106">
        <f>'SCH P INPUTS'!O46+'SCH P INPUTS'!P46+'SCH P INPUTS'!Q46</f>
        <v>0</v>
      </c>
      <c r="AA39" s="104">
        <f>HLOOKUP($AC39,'TCJA - LOSS DISCOUNT FACTORS'!$B$15:$M$39,7,FALSE)</f>
        <v>0.94999300000000009</v>
      </c>
      <c r="AB39" s="105">
        <f t="shared" si="21"/>
        <v>0</v>
      </c>
      <c r="AC39" s="107" t="s">
        <v>40</v>
      </c>
    </row>
    <row r="40" spans="1:29" x14ac:dyDescent="0.3">
      <c r="A40" s="83">
        <v>5</v>
      </c>
      <c r="B40" s="108">
        <f t="shared" si="22"/>
        <v>2011</v>
      </c>
      <c r="C40" s="106">
        <f>'SCH P INPUTS'!C47</f>
        <v>0</v>
      </c>
      <c r="D40" s="104">
        <f t="shared" si="12"/>
        <v>0.83256699999999995</v>
      </c>
      <c r="E40" s="105">
        <f t="shared" si="13"/>
        <v>0</v>
      </c>
      <c r="F40" s="106">
        <f>'SCH P INPUTS'!C47+'SCH P INPUTS'!D47+'SCH P INPUTS'!E47</f>
        <v>0</v>
      </c>
      <c r="G40" s="104">
        <f>HLOOKUP($I40,'TCJA - LOSS DISCOUNT FACTORS'!$B$15:$M$39,5,FALSE)</f>
        <v>0.83256699999999995</v>
      </c>
      <c r="H40" s="105">
        <f t="shared" si="14"/>
        <v>0</v>
      </c>
      <c r="I40" s="107" t="s">
        <v>39</v>
      </c>
      <c r="K40" s="83">
        <v>5</v>
      </c>
      <c r="L40" s="108">
        <f t="shared" si="15"/>
        <v>2011</v>
      </c>
      <c r="M40" s="106">
        <f>'SCH P INPUTS'!I47</f>
        <v>0</v>
      </c>
      <c r="N40" s="104">
        <f t="shared" si="16"/>
        <v>0.91315400000000002</v>
      </c>
      <c r="O40" s="105">
        <f t="shared" si="17"/>
        <v>0</v>
      </c>
      <c r="P40" s="106">
        <f>'SCH P INPUTS'!I47+'SCH P INPUTS'!J47+'SCH P INPUTS'!K47</f>
        <v>0</v>
      </c>
      <c r="Q40" s="104">
        <f>HLOOKUP($S40,'TCJA - LOSS DISCOUNT FACTORS'!$B$15:$M$39,6,FALSE)</f>
        <v>0.91315400000000002</v>
      </c>
      <c r="R40" s="105">
        <f t="shared" si="18"/>
        <v>0</v>
      </c>
      <c r="S40" s="107" t="s">
        <v>39</v>
      </c>
      <c r="U40" s="83">
        <v>5</v>
      </c>
      <c r="V40" s="108">
        <f t="shared" si="23"/>
        <v>2011</v>
      </c>
      <c r="W40" s="106">
        <f>'SCH P INPUTS'!O47</f>
        <v>0</v>
      </c>
      <c r="X40" s="104">
        <f t="shared" si="19"/>
        <v>0.94318899999999994</v>
      </c>
      <c r="Y40" s="105">
        <f t="shared" si="20"/>
        <v>0</v>
      </c>
      <c r="Z40" s="106">
        <f>'SCH P INPUTS'!O47+'SCH P INPUTS'!P47+'SCH P INPUTS'!Q47</f>
        <v>0</v>
      </c>
      <c r="AA40" s="104">
        <f>HLOOKUP($AC40,'TCJA - LOSS DISCOUNT FACTORS'!$B$15:$M$39,7,FALSE)</f>
        <v>0.94318899999999994</v>
      </c>
      <c r="AB40" s="105">
        <f t="shared" si="21"/>
        <v>0</v>
      </c>
      <c r="AC40" s="107" t="s">
        <v>39</v>
      </c>
    </row>
    <row r="41" spans="1:29" x14ac:dyDescent="0.3">
      <c r="A41" s="83">
        <v>6</v>
      </c>
      <c r="B41" s="108">
        <f t="shared" si="22"/>
        <v>2012</v>
      </c>
      <c r="C41" s="106">
        <f>'SCH P INPUTS'!C48</f>
        <v>0</v>
      </c>
      <c r="D41" s="104">
        <f t="shared" si="12"/>
        <v>0.828905</v>
      </c>
      <c r="E41" s="105">
        <f t="shared" si="13"/>
        <v>0</v>
      </c>
      <c r="F41" s="106">
        <f>'SCH P INPUTS'!C48+'SCH P INPUTS'!D48+'SCH P INPUTS'!E48</f>
        <v>0</v>
      </c>
      <c r="G41" s="104">
        <f>HLOOKUP($I41,'TCJA - LOSS DISCOUNT FACTORS'!$B$15:$M$39,5,FALSE)</f>
        <v>0.828905</v>
      </c>
      <c r="H41" s="105">
        <f t="shared" si="14"/>
        <v>0</v>
      </c>
      <c r="I41" s="107" t="s">
        <v>38</v>
      </c>
      <c r="K41" s="83">
        <v>6</v>
      </c>
      <c r="L41" s="108">
        <f t="shared" si="15"/>
        <v>2012</v>
      </c>
      <c r="M41" s="106">
        <f>'SCH P INPUTS'!I48</f>
        <v>0</v>
      </c>
      <c r="N41" s="104">
        <f t="shared" si="16"/>
        <v>0.91603899999999994</v>
      </c>
      <c r="O41" s="105">
        <f t="shared" si="17"/>
        <v>0</v>
      </c>
      <c r="P41" s="106">
        <f>'SCH P INPUTS'!I48+'SCH P INPUTS'!J48+'SCH P INPUTS'!K48</f>
        <v>0</v>
      </c>
      <c r="Q41" s="104">
        <f>HLOOKUP($S41,'TCJA - LOSS DISCOUNT FACTORS'!$B$15:$M$39,6,FALSE)</f>
        <v>0.91603899999999994</v>
      </c>
      <c r="R41" s="105">
        <f t="shared" si="18"/>
        <v>0</v>
      </c>
      <c r="S41" s="107" t="s">
        <v>38</v>
      </c>
      <c r="U41" s="83">
        <v>6</v>
      </c>
      <c r="V41" s="108">
        <f t="shared" si="23"/>
        <v>2012</v>
      </c>
      <c r="W41" s="106">
        <f>'SCH P INPUTS'!O48</f>
        <v>0</v>
      </c>
      <c r="X41" s="104">
        <f t="shared" si="19"/>
        <v>0.93506900000000004</v>
      </c>
      <c r="Y41" s="105">
        <f t="shared" si="20"/>
        <v>0</v>
      </c>
      <c r="Z41" s="106">
        <f>'SCH P INPUTS'!O48+'SCH P INPUTS'!P48+'SCH P INPUTS'!Q48</f>
        <v>0</v>
      </c>
      <c r="AA41" s="104">
        <f>HLOOKUP($AC41,'TCJA - LOSS DISCOUNT FACTORS'!$B$15:$M$39,7,FALSE)</f>
        <v>0.93506900000000004</v>
      </c>
      <c r="AB41" s="105">
        <f t="shared" si="21"/>
        <v>0</v>
      </c>
      <c r="AC41" s="107" t="s">
        <v>38</v>
      </c>
    </row>
    <row r="42" spans="1:29" x14ac:dyDescent="0.3">
      <c r="A42" s="83">
        <v>7</v>
      </c>
      <c r="B42" s="108">
        <f t="shared" si="22"/>
        <v>2013</v>
      </c>
      <c r="C42" s="106">
        <f>'SCH P INPUTS'!C49</f>
        <v>0</v>
      </c>
      <c r="D42" s="104">
        <f t="shared" si="12"/>
        <v>0.8341289999999999</v>
      </c>
      <c r="E42" s="105">
        <f t="shared" si="13"/>
        <v>0</v>
      </c>
      <c r="F42" s="106">
        <f>'SCH P INPUTS'!C49+'SCH P INPUTS'!D49+'SCH P INPUTS'!E49</f>
        <v>0</v>
      </c>
      <c r="G42" s="104">
        <f>HLOOKUP($I42,'TCJA - LOSS DISCOUNT FACTORS'!$B$15:$M$39,5,FALSE)</f>
        <v>0.8341289999999999</v>
      </c>
      <c r="H42" s="105">
        <f t="shared" si="14"/>
        <v>0</v>
      </c>
      <c r="I42" s="107" t="s">
        <v>37</v>
      </c>
      <c r="K42" s="83">
        <v>7</v>
      </c>
      <c r="L42" s="108">
        <f t="shared" si="15"/>
        <v>2013</v>
      </c>
      <c r="M42" s="106">
        <f>'SCH P INPUTS'!I49</f>
        <v>0</v>
      </c>
      <c r="N42" s="104">
        <f t="shared" si="16"/>
        <v>0.9140640000000001</v>
      </c>
      <c r="O42" s="105">
        <f t="shared" si="17"/>
        <v>0</v>
      </c>
      <c r="P42" s="106">
        <f>'SCH P INPUTS'!I49+'SCH P INPUTS'!J49+'SCH P INPUTS'!K49</f>
        <v>0</v>
      </c>
      <c r="Q42" s="104">
        <f>HLOOKUP($S42,'TCJA - LOSS DISCOUNT FACTORS'!$B$15:$M$39,6,FALSE)</f>
        <v>0.9140640000000001</v>
      </c>
      <c r="R42" s="105">
        <f t="shared" si="18"/>
        <v>0</v>
      </c>
      <c r="S42" s="107" t="s">
        <v>37</v>
      </c>
      <c r="U42" s="83">
        <v>7</v>
      </c>
      <c r="V42" s="108">
        <f t="shared" si="23"/>
        <v>2013</v>
      </c>
      <c r="W42" s="106">
        <f>'SCH P INPUTS'!O49</f>
        <v>0</v>
      </c>
      <c r="X42" s="104">
        <f t="shared" si="19"/>
        <v>0.92766400000000004</v>
      </c>
      <c r="Y42" s="105">
        <f t="shared" si="20"/>
        <v>0</v>
      </c>
      <c r="Z42" s="106">
        <f>'SCH P INPUTS'!O49+'SCH P INPUTS'!P49+'SCH P INPUTS'!Q49</f>
        <v>0</v>
      </c>
      <c r="AA42" s="104">
        <f>HLOOKUP($AC42,'TCJA - LOSS DISCOUNT FACTORS'!$B$15:$M$39,7,FALSE)</f>
        <v>0.92766400000000004</v>
      </c>
      <c r="AB42" s="105">
        <f t="shared" si="21"/>
        <v>0</v>
      </c>
      <c r="AC42" s="107" t="s">
        <v>37</v>
      </c>
    </row>
    <row r="43" spans="1:29" x14ac:dyDescent="0.3">
      <c r="A43" s="83">
        <v>8</v>
      </c>
      <c r="B43" s="108">
        <f t="shared" si="22"/>
        <v>2014</v>
      </c>
      <c r="C43" s="106">
        <f>'SCH P INPUTS'!C50</f>
        <v>0</v>
      </c>
      <c r="D43" s="104">
        <f t="shared" si="12"/>
        <v>0.83966200000000002</v>
      </c>
      <c r="E43" s="105">
        <f t="shared" si="13"/>
        <v>0</v>
      </c>
      <c r="F43" s="106">
        <f>'SCH P INPUTS'!C50+'SCH P INPUTS'!D50+'SCH P INPUTS'!E50</f>
        <v>0</v>
      </c>
      <c r="G43" s="104">
        <f>HLOOKUP($I43,'TCJA - LOSS DISCOUNT FACTORS'!$B$15:$M$39,5,FALSE)</f>
        <v>0.83966200000000002</v>
      </c>
      <c r="H43" s="105">
        <f t="shared" si="14"/>
        <v>0</v>
      </c>
      <c r="I43" s="107" t="s">
        <v>36</v>
      </c>
      <c r="K43" s="83">
        <v>8</v>
      </c>
      <c r="L43" s="108">
        <f t="shared" si="15"/>
        <v>2014</v>
      </c>
      <c r="M43" s="106">
        <f>'SCH P INPUTS'!I50</f>
        <v>0</v>
      </c>
      <c r="N43" s="104">
        <f t="shared" si="16"/>
        <v>0.93204100000000001</v>
      </c>
      <c r="O43" s="105">
        <f t="shared" si="17"/>
        <v>0</v>
      </c>
      <c r="P43" s="106">
        <f>'SCH P INPUTS'!I50+'SCH P INPUTS'!J50+'SCH P INPUTS'!K50</f>
        <v>0</v>
      </c>
      <c r="Q43" s="104">
        <f>HLOOKUP($S43,'TCJA - LOSS DISCOUNT FACTORS'!$B$15:$M$39,6,FALSE)</f>
        <v>0.93204100000000001</v>
      </c>
      <c r="R43" s="105">
        <f t="shared" si="18"/>
        <v>0</v>
      </c>
      <c r="S43" s="107" t="s">
        <v>36</v>
      </c>
      <c r="U43" s="83">
        <v>8</v>
      </c>
      <c r="V43" s="108">
        <f t="shared" si="23"/>
        <v>2014</v>
      </c>
      <c r="W43" s="106">
        <f>'SCH P INPUTS'!O50</f>
        <v>0</v>
      </c>
      <c r="X43" s="104">
        <f t="shared" si="19"/>
        <v>0.91819400000000007</v>
      </c>
      <c r="Y43" s="105">
        <f t="shared" si="20"/>
        <v>0</v>
      </c>
      <c r="Z43" s="106">
        <f>'SCH P INPUTS'!O50+'SCH P INPUTS'!P50+'SCH P INPUTS'!Q50</f>
        <v>0</v>
      </c>
      <c r="AA43" s="104">
        <f>HLOOKUP($AC43,'TCJA - LOSS DISCOUNT FACTORS'!$B$15:$M$39,7,FALSE)</f>
        <v>0.91819400000000007</v>
      </c>
      <c r="AB43" s="105">
        <f t="shared" si="21"/>
        <v>0</v>
      </c>
      <c r="AC43" s="107" t="s">
        <v>36</v>
      </c>
    </row>
    <row r="44" spans="1:29" x14ac:dyDescent="0.3">
      <c r="A44" s="83">
        <v>9</v>
      </c>
      <c r="B44" s="108">
        <f t="shared" si="22"/>
        <v>2015</v>
      </c>
      <c r="C44" s="106">
        <f>'SCH P INPUTS'!C51</f>
        <v>0</v>
      </c>
      <c r="D44" s="104">
        <f t="shared" si="12"/>
        <v>0.85451699999999997</v>
      </c>
      <c r="E44" s="105">
        <f t="shared" si="13"/>
        <v>0</v>
      </c>
      <c r="F44" s="106">
        <f>'SCH P INPUTS'!C51+'SCH P INPUTS'!D51+'SCH P INPUTS'!E51</f>
        <v>0</v>
      </c>
      <c r="G44" s="104">
        <f>HLOOKUP($I44,'TCJA - LOSS DISCOUNT FACTORS'!$B$15:$M$39,5,FALSE)</f>
        <v>0.85451699999999997</v>
      </c>
      <c r="H44" s="105">
        <f t="shared" si="14"/>
        <v>0</v>
      </c>
      <c r="I44" s="107" t="s">
        <v>35</v>
      </c>
      <c r="K44" s="83">
        <v>9</v>
      </c>
      <c r="L44" s="108">
        <f t="shared" si="15"/>
        <v>2015</v>
      </c>
      <c r="M44" s="106">
        <f>'SCH P INPUTS'!I51</f>
        <v>0</v>
      </c>
      <c r="N44" s="104">
        <f t="shared" si="16"/>
        <v>0.93965100000000001</v>
      </c>
      <c r="O44" s="105">
        <f t="shared" si="17"/>
        <v>0</v>
      </c>
      <c r="P44" s="106">
        <f>'SCH P INPUTS'!I51+'SCH P INPUTS'!J51+'SCH P INPUTS'!K51</f>
        <v>0</v>
      </c>
      <c r="Q44" s="104">
        <f>HLOOKUP($S44,'TCJA - LOSS DISCOUNT FACTORS'!$B$15:$M$39,6,FALSE)</f>
        <v>0.93965100000000001</v>
      </c>
      <c r="R44" s="105">
        <f t="shared" si="18"/>
        <v>0</v>
      </c>
      <c r="S44" s="107" t="s">
        <v>35</v>
      </c>
      <c r="U44" s="83">
        <v>9</v>
      </c>
      <c r="V44" s="108">
        <f t="shared" si="23"/>
        <v>2015</v>
      </c>
      <c r="W44" s="106">
        <f>'SCH P INPUTS'!O51</f>
        <v>0</v>
      </c>
      <c r="X44" s="104">
        <f t="shared" si="19"/>
        <v>0.90481100000000003</v>
      </c>
      <c r="Y44" s="105">
        <f t="shared" si="20"/>
        <v>0</v>
      </c>
      <c r="Z44" s="106">
        <f>'SCH P INPUTS'!O51+'SCH P INPUTS'!P51+'SCH P INPUTS'!Q51</f>
        <v>0</v>
      </c>
      <c r="AA44" s="104">
        <f>HLOOKUP($AC44,'TCJA - LOSS DISCOUNT FACTORS'!$B$15:$M$39,7,FALSE)</f>
        <v>0.90481100000000003</v>
      </c>
      <c r="AB44" s="105">
        <f t="shared" si="21"/>
        <v>0</v>
      </c>
      <c r="AC44" s="107" t="s">
        <v>35</v>
      </c>
    </row>
    <row r="45" spans="1:29" x14ac:dyDescent="0.3">
      <c r="A45" s="83">
        <v>10</v>
      </c>
      <c r="B45" s="108">
        <f t="shared" si="22"/>
        <v>2016</v>
      </c>
      <c r="C45" s="106">
        <f>'SCH P INPUTS'!C52</f>
        <v>0</v>
      </c>
      <c r="D45" s="104">
        <f t="shared" si="12"/>
        <v>0.86539299999999997</v>
      </c>
      <c r="E45" s="105">
        <f t="shared" si="13"/>
        <v>0</v>
      </c>
      <c r="F45" s="106">
        <f>'SCH P INPUTS'!C52+'SCH P INPUTS'!D52+'SCH P INPUTS'!E52</f>
        <v>0</v>
      </c>
      <c r="G45" s="104">
        <f>HLOOKUP($I45,'TCJA - LOSS DISCOUNT FACTORS'!$B$15:$M$39,5,FALSE)</f>
        <v>0.86539299999999997</v>
      </c>
      <c r="H45" s="105">
        <f t="shared" si="14"/>
        <v>0</v>
      </c>
      <c r="I45" s="107" t="s">
        <v>34</v>
      </c>
      <c r="J45" s="25"/>
      <c r="K45" s="83">
        <v>10</v>
      </c>
      <c r="L45" s="108">
        <f t="shared" si="15"/>
        <v>2016</v>
      </c>
      <c r="M45" s="106">
        <f>'SCH P INPUTS'!I52</f>
        <v>0</v>
      </c>
      <c r="N45" s="104">
        <f t="shared" si="16"/>
        <v>0.936724</v>
      </c>
      <c r="O45" s="105">
        <f t="shared" si="17"/>
        <v>0</v>
      </c>
      <c r="P45" s="106">
        <f>'SCH P INPUTS'!I52+'SCH P INPUTS'!J52+'SCH P INPUTS'!K52</f>
        <v>0</v>
      </c>
      <c r="Q45" s="104">
        <f>HLOOKUP($S45,'TCJA - LOSS DISCOUNT FACTORS'!$B$15:$M$39,6,FALSE)</f>
        <v>0.936724</v>
      </c>
      <c r="R45" s="105">
        <f t="shared" si="18"/>
        <v>0</v>
      </c>
      <c r="S45" s="107" t="s">
        <v>34</v>
      </c>
      <c r="T45" s="25"/>
      <c r="U45" s="83">
        <v>10</v>
      </c>
      <c r="V45" s="108">
        <f t="shared" si="23"/>
        <v>2016</v>
      </c>
      <c r="W45" s="106">
        <f>'SCH P INPUTS'!O52</f>
        <v>0</v>
      </c>
      <c r="X45" s="104">
        <f t="shared" si="19"/>
        <v>0.88952900000000001</v>
      </c>
      <c r="Y45" s="105">
        <f t="shared" si="20"/>
        <v>0</v>
      </c>
      <c r="Z45" s="106">
        <f>'SCH P INPUTS'!O52+'SCH P INPUTS'!P52+'SCH P INPUTS'!Q52</f>
        <v>0</v>
      </c>
      <c r="AA45" s="104">
        <f>HLOOKUP($AC45,'TCJA - LOSS DISCOUNT FACTORS'!$B$15:$M$39,7,FALSE)</f>
        <v>0.88952900000000001</v>
      </c>
      <c r="AB45" s="105">
        <f t="shared" si="21"/>
        <v>0</v>
      </c>
      <c r="AC45" s="107" t="s">
        <v>34</v>
      </c>
    </row>
    <row r="46" spans="1:29" x14ac:dyDescent="0.3">
      <c r="A46" s="96">
        <v>11</v>
      </c>
      <c r="B46" s="109">
        <f t="shared" si="22"/>
        <v>2017</v>
      </c>
      <c r="C46" s="110">
        <f>'SCH P INPUTS'!C53</f>
        <v>0</v>
      </c>
      <c r="D46" s="111">
        <f t="shared" si="12"/>
        <v>0.88040099999999999</v>
      </c>
      <c r="E46" s="112">
        <f t="shared" si="13"/>
        <v>0</v>
      </c>
      <c r="F46" s="110">
        <f>'SCH P INPUTS'!C53+'SCH P INPUTS'!D53+'SCH P INPUTS'!E53</f>
        <v>0</v>
      </c>
      <c r="G46" s="111">
        <f>HLOOKUP($I46,'TCJA - LOSS DISCOUNT FACTORS'!$B$15:$M$39,5,FALSE)</f>
        <v>0.88040099999999999</v>
      </c>
      <c r="H46" s="112">
        <f t="shared" si="14"/>
        <v>0</v>
      </c>
      <c r="I46" s="107" t="s">
        <v>33</v>
      </c>
      <c r="K46" s="96">
        <v>11</v>
      </c>
      <c r="L46" s="109">
        <f t="shared" si="15"/>
        <v>2017</v>
      </c>
      <c r="M46" s="110">
        <f>'SCH P INPUTS'!I53</f>
        <v>0</v>
      </c>
      <c r="N46" s="111">
        <f t="shared" si="16"/>
        <v>0.95305800000000007</v>
      </c>
      <c r="O46" s="112">
        <f t="shared" si="17"/>
        <v>0</v>
      </c>
      <c r="P46" s="110">
        <f>'SCH P INPUTS'!I53+'SCH P INPUTS'!J53+'SCH P INPUTS'!K53</f>
        <v>0</v>
      </c>
      <c r="Q46" s="111">
        <f>HLOOKUP($S46,'TCJA - LOSS DISCOUNT FACTORS'!$B$15:$M$39,6,FALSE)</f>
        <v>0.95305800000000007</v>
      </c>
      <c r="R46" s="112">
        <f t="shared" si="18"/>
        <v>0</v>
      </c>
      <c r="S46" s="107" t="s">
        <v>33</v>
      </c>
      <c r="U46" s="96">
        <v>11</v>
      </c>
      <c r="V46" s="109">
        <f t="shared" si="23"/>
        <v>2017</v>
      </c>
      <c r="W46" s="110">
        <f>'SCH P INPUTS'!O53</f>
        <v>0</v>
      </c>
      <c r="X46" s="111">
        <f t="shared" si="19"/>
        <v>0.86893199999999993</v>
      </c>
      <c r="Y46" s="112">
        <f t="shared" si="20"/>
        <v>0</v>
      </c>
      <c r="Z46" s="110">
        <f>'SCH P INPUTS'!O53+'SCH P INPUTS'!P53+'SCH P INPUTS'!Q53</f>
        <v>0</v>
      </c>
      <c r="AA46" s="111">
        <f>HLOOKUP($AC46,'TCJA - LOSS DISCOUNT FACTORS'!$B$15:$M$39,7,FALSE)</f>
        <v>0.86893199999999993</v>
      </c>
      <c r="AB46" s="112">
        <f t="shared" si="21"/>
        <v>0</v>
      </c>
      <c r="AC46" s="107" t="s">
        <v>33</v>
      </c>
    </row>
    <row r="47" spans="1:29" x14ac:dyDescent="0.3">
      <c r="A47" s="96">
        <v>12</v>
      </c>
      <c r="B47" s="113" t="s">
        <v>66</v>
      </c>
      <c r="C47" s="110">
        <f>SUM(C36:C46)</f>
        <v>0</v>
      </c>
      <c r="D47" s="114"/>
      <c r="E47" s="112">
        <f>SUM(E36:E46)</f>
        <v>0</v>
      </c>
      <c r="F47" s="110">
        <f>SUM(F36:F46)</f>
        <v>0</v>
      </c>
      <c r="G47" s="114"/>
      <c r="H47" s="112">
        <f>SUM(H36:H46)</f>
        <v>0</v>
      </c>
      <c r="I47" s="115"/>
      <c r="K47" s="96">
        <v>12</v>
      </c>
      <c r="L47" s="113" t="s">
        <v>66</v>
      </c>
      <c r="M47" s="110">
        <f>SUM(M36:M46)</f>
        <v>0</v>
      </c>
      <c r="N47" s="110"/>
      <c r="O47" s="112">
        <f>SUM(O36:O46)</f>
        <v>0</v>
      </c>
      <c r="P47" s="110">
        <f>SUM(P36:P46)</f>
        <v>0</v>
      </c>
      <c r="Q47" s="110"/>
      <c r="R47" s="112">
        <f>SUM(R36:R46)</f>
        <v>0</v>
      </c>
      <c r="S47" s="115"/>
      <c r="U47" s="96">
        <v>12</v>
      </c>
      <c r="V47" s="113" t="s">
        <v>66</v>
      </c>
      <c r="W47" s="110">
        <f>SUM(W36:W46)</f>
        <v>0</v>
      </c>
      <c r="X47" s="110"/>
      <c r="Y47" s="112">
        <f>SUM(Y36:Y46)</f>
        <v>0</v>
      </c>
      <c r="Z47" s="110">
        <f>SUM(Z36:Z46)</f>
        <v>0</v>
      </c>
      <c r="AA47" s="110"/>
      <c r="AB47" s="112">
        <f>SUM(AB36:AB46)</f>
        <v>0</v>
      </c>
    </row>
    <row r="49" spans="1:29" x14ac:dyDescent="0.3">
      <c r="A49" s="247">
        <v>7</v>
      </c>
      <c r="B49" s="247"/>
      <c r="C49" s="247"/>
      <c r="D49" s="247"/>
      <c r="E49" s="247"/>
      <c r="F49" s="247"/>
      <c r="G49" s="247"/>
      <c r="H49" s="247"/>
      <c r="I49" s="48"/>
      <c r="K49" s="247">
        <v>24</v>
      </c>
      <c r="L49" s="247"/>
      <c r="M49" s="247"/>
      <c r="N49" s="247"/>
      <c r="O49" s="247"/>
      <c r="P49" s="247"/>
      <c r="Q49" s="247"/>
      <c r="R49" s="247"/>
      <c r="S49" s="48"/>
      <c r="U49" s="247">
        <v>8</v>
      </c>
      <c r="V49" s="247"/>
      <c r="W49" s="247"/>
      <c r="X49" s="247"/>
      <c r="Y49" s="247"/>
      <c r="Z49" s="247"/>
      <c r="AA49" s="247"/>
      <c r="AB49" s="247"/>
    </row>
    <row r="50" spans="1:29" x14ac:dyDescent="0.3">
      <c r="A50" s="39" t="s">
        <v>57</v>
      </c>
      <c r="C50" s="39" t="s">
        <v>19</v>
      </c>
      <c r="D50" s="39"/>
      <c r="E50" s="39"/>
      <c r="G50" s="39"/>
      <c r="H50" s="39"/>
      <c r="I50" s="39"/>
      <c r="J50" s="39"/>
      <c r="K50" s="39" t="s">
        <v>57</v>
      </c>
      <c r="M50" s="39" t="s">
        <v>32</v>
      </c>
      <c r="N50" s="39"/>
      <c r="O50" s="39"/>
      <c r="Q50" s="39"/>
      <c r="R50" s="39"/>
      <c r="S50" s="39"/>
      <c r="T50" s="39"/>
      <c r="U50" s="39" t="s">
        <v>57</v>
      </c>
      <c r="W50" s="39" t="s">
        <v>81</v>
      </c>
      <c r="X50" s="39"/>
      <c r="Y50" s="39"/>
      <c r="AA50" s="39"/>
      <c r="AB50" s="39"/>
    </row>
    <row r="51" spans="1:29" x14ac:dyDescent="0.3">
      <c r="A51" s="242"/>
      <c r="B51" s="243"/>
      <c r="C51" s="72">
        <v>23</v>
      </c>
      <c r="D51" s="72"/>
      <c r="E51" s="92"/>
      <c r="F51" s="72" t="s">
        <v>72</v>
      </c>
      <c r="G51" s="72"/>
      <c r="H51" s="92"/>
      <c r="I51" s="93"/>
      <c r="K51" s="242"/>
      <c r="L51" s="243"/>
      <c r="M51" s="72">
        <v>23</v>
      </c>
      <c r="N51" s="72"/>
      <c r="O51" s="92"/>
      <c r="P51" s="72" t="s">
        <v>72</v>
      </c>
      <c r="Q51" s="72"/>
      <c r="R51" s="92"/>
      <c r="S51" s="93"/>
      <c r="U51" s="242"/>
      <c r="V51" s="243"/>
      <c r="W51" s="72">
        <v>23</v>
      </c>
      <c r="X51" s="72"/>
      <c r="Y51" s="92"/>
      <c r="Z51" s="72" t="s">
        <v>72</v>
      </c>
      <c r="AA51" s="72"/>
      <c r="AB51" s="92"/>
    </row>
    <row r="52" spans="1:29" ht="57.6" x14ac:dyDescent="0.3">
      <c r="A52" s="244"/>
      <c r="B52" s="245"/>
      <c r="C52" s="94" t="s">
        <v>63</v>
      </c>
      <c r="D52" s="94" t="s">
        <v>73</v>
      </c>
      <c r="E52" s="95" t="s">
        <v>74</v>
      </c>
      <c r="F52" s="94" t="s">
        <v>75</v>
      </c>
      <c r="G52" s="94" t="s">
        <v>73</v>
      </c>
      <c r="H52" s="95" t="s">
        <v>76</v>
      </c>
      <c r="I52" s="97"/>
      <c r="K52" s="244"/>
      <c r="L52" s="245"/>
      <c r="M52" s="94" t="s">
        <v>63</v>
      </c>
      <c r="N52" s="94" t="s">
        <v>73</v>
      </c>
      <c r="O52" s="95" t="s">
        <v>74</v>
      </c>
      <c r="P52" s="94" t="s">
        <v>75</v>
      </c>
      <c r="Q52" s="94" t="s">
        <v>73</v>
      </c>
      <c r="R52" s="95" t="s">
        <v>76</v>
      </c>
      <c r="S52" s="97"/>
      <c r="U52" s="244"/>
      <c r="V52" s="245"/>
      <c r="W52" s="94" t="s">
        <v>63</v>
      </c>
      <c r="X52" s="94" t="s">
        <v>73</v>
      </c>
      <c r="Y52" s="95" t="s">
        <v>74</v>
      </c>
      <c r="Z52" s="94" t="s">
        <v>75</v>
      </c>
      <c r="AA52" s="94" t="s">
        <v>73</v>
      </c>
      <c r="AB52" s="95" t="s">
        <v>76</v>
      </c>
    </row>
    <row r="53" spans="1:29" x14ac:dyDescent="0.3">
      <c r="A53" s="81">
        <v>1</v>
      </c>
      <c r="B53" s="98" t="str">
        <f>B18</f>
        <v>Prior</v>
      </c>
      <c r="C53" s="99">
        <f>'SCH P INPUTS'!C60</f>
        <v>0</v>
      </c>
      <c r="D53" s="100">
        <f>G53</f>
        <v>0.98551299999999997</v>
      </c>
      <c r="E53" s="101">
        <f>C53*D53</f>
        <v>0</v>
      </c>
      <c r="F53" s="99">
        <f>'SCH P INPUTS'!C60+'SCH P INPUTS'!D60+'SCH P INPUTS'!E60</f>
        <v>0</v>
      </c>
      <c r="G53" s="100">
        <f>HLOOKUP($I53,'TCJA - LOSS DISCOUNT FACTORS'!$B$15:$M$39,8,FALSE)</f>
        <v>0.98551299999999997</v>
      </c>
      <c r="H53" s="101">
        <f>F53*G53</f>
        <v>0</v>
      </c>
      <c r="I53" s="102" t="s">
        <v>136</v>
      </c>
      <c r="K53" s="81">
        <v>1</v>
      </c>
      <c r="L53" s="98" t="str">
        <f>B18</f>
        <v>Prior</v>
      </c>
      <c r="M53" s="99">
        <f>'SCH P INPUTS'!I60</f>
        <v>0</v>
      </c>
      <c r="N53" s="100">
        <f>Q53</f>
        <v>0</v>
      </c>
      <c r="O53" s="101">
        <f>M53*N53</f>
        <v>0</v>
      </c>
      <c r="P53" s="99">
        <f>'SCH P INPUTS'!I60+'SCH P INPUTS'!J60+'SCH P INPUTS'!K60</f>
        <v>0</v>
      </c>
      <c r="Q53" s="100">
        <f>HLOOKUP($S53,'TCJA - LOSS DISCOUNT FACTORS'!$B$15:$M$39,25,FALSE)</f>
        <v>0</v>
      </c>
      <c r="R53" s="101">
        <f>P53*Q53</f>
        <v>0</v>
      </c>
      <c r="S53" s="116" t="s">
        <v>136</v>
      </c>
      <c r="U53" s="81">
        <v>1</v>
      </c>
      <c r="V53" s="98" t="str">
        <f>B18</f>
        <v>Prior</v>
      </c>
      <c r="W53" s="99">
        <f>'SCH P INPUTS'!O60</f>
        <v>0</v>
      </c>
      <c r="X53" s="100">
        <f>AA53</f>
        <v>0.96918499999999996</v>
      </c>
      <c r="Y53" s="101">
        <f>W53*X53</f>
        <v>0</v>
      </c>
      <c r="Z53" s="99">
        <f>'SCH P INPUTS'!O60+'SCH P INPUTS'!P60+'SCH P INPUTS'!Q60</f>
        <v>0</v>
      </c>
      <c r="AA53" s="100">
        <f>HLOOKUP($AC53,'TCJA - LOSS DISCOUNT FACTORS'!$B$15:$M$39,9,FALSE)</f>
        <v>0.96918499999999996</v>
      </c>
      <c r="AB53" s="101">
        <f>Z53*AA53</f>
        <v>0</v>
      </c>
      <c r="AC53" s="102" t="s">
        <v>136</v>
      </c>
    </row>
    <row r="54" spans="1:29" x14ac:dyDescent="0.3">
      <c r="A54" s="83">
        <v>2</v>
      </c>
      <c r="B54" s="108">
        <f>B37</f>
        <v>2008</v>
      </c>
      <c r="C54" s="106">
        <f>'SCH P INPUTS'!C61</f>
        <v>0</v>
      </c>
      <c r="D54" s="104">
        <f t="shared" ref="D54:D63" si="24">G54</f>
        <v>0.97750300000000001</v>
      </c>
      <c r="E54" s="105">
        <f t="shared" ref="E54:E63" si="25">C54*D54</f>
        <v>0</v>
      </c>
      <c r="F54" s="106">
        <f>'SCH P INPUTS'!C61+'SCH P INPUTS'!D61+'SCH P INPUTS'!E61</f>
        <v>0</v>
      </c>
      <c r="G54" s="104">
        <f>HLOOKUP($I54,'TCJA - LOSS DISCOUNT FACTORS'!$B$15:$M$39,8,FALSE)</f>
        <v>0.97750300000000001</v>
      </c>
      <c r="H54" s="105">
        <f t="shared" ref="H54:H63" si="26">F54*G54</f>
        <v>0</v>
      </c>
      <c r="I54" s="107" t="s">
        <v>42</v>
      </c>
      <c r="K54" s="83">
        <v>2</v>
      </c>
      <c r="L54" s="108">
        <f t="shared" ref="L54:L63" si="27">B54</f>
        <v>2008</v>
      </c>
      <c r="M54" s="4"/>
      <c r="N54" s="5"/>
      <c r="O54" s="6"/>
      <c r="P54" s="4"/>
      <c r="Q54" s="7"/>
      <c r="R54" s="6"/>
      <c r="S54" s="115"/>
      <c r="U54" s="83">
        <v>2</v>
      </c>
      <c r="V54" s="108">
        <f>L54</f>
        <v>2008</v>
      </c>
      <c r="W54" s="106">
        <f>'SCH P INPUTS'!O61</f>
        <v>0</v>
      </c>
      <c r="X54" s="104">
        <f t="shared" ref="X54:X63" si="28">AA54</f>
        <v>0.94852999999999998</v>
      </c>
      <c r="Y54" s="105">
        <f t="shared" ref="Y54:Y63" si="29">W54*X54</f>
        <v>0</v>
      </c>
      <c r="Z54" s="106">
        <f>'SCH P INPUTS'!O61+'SCH P INPUTS'!P61+'SCH P INPUTS'!Q61</f>
        <v>0</v>
      </c>
      <c r="AA54" s="104">
        <f>HLOOKUP($AC54,'TCJA - LOSS DISCOUNT FACTORS'!$B$15:$M$39,9,FALSE)</f>
        <v>0.94852999999999998</v>
      </c>
      <c r="AB54" s="105">
        <f t="shared" ref="AB54:AB63" si="30">Z54*AA54</f>
        <v>0</v>
      </c>
      <c r="AC54" s="107" t="s">
        <v>42</v>
      </c>
    </row>
    <row r="55" spans="1:29" x14ac:dyDescent="0.3">
      <c r="A55" s="83">
        <v>3</v>
      </c>
      <c r="B55" s="108">
        <f t="shared" ref="B55:B63" si="31">B38</f>
        <v>2009</v>
      </c>
      <c r="C55" s="106">
        <f>'SCH P INPUTS'!C62</f>
        <v>0</v>
      </c>
      <c r="D55" s="104">
        <f t="shared" si="24"/>
        <v>0.96016000000000001</v>
      </c>
      <c r="E55" s="105">
        <f t="shared" si="25"/>
        <v>0</v>
      </c>
      <c r="F55" s="106">
        <f>'SCH P INPUTS'!C62+'SCH P INPUTS'!D62+'SCH P INPUTS'!E62</f>
        <v>0</v>
      </c>
      <c r="G55" s="104">
        <f>HLOOKUP($I55,'TCJA - LOSS DISCOUNT FACTORS'!$B$15:$M$39,8,FALSE)</f>
        <v>0.96016000000000001</v>
      </c>
      <c r="H55" s="105">
        <f t="shared" si="26"/>
        <v>0</v>
      </c>
      <c r="I55" s="107" t="s">
        <v>41</v>
      </c>
      <c r="K55" s="83">
        <v>3</v>
      </c>
      <c r="L55" s="108">
        <f t="shared" si="27"/>
        <v>2009</v>
      </c>
      <c r="M55" s="4"/>
      <c r="N55" s="5"/>
      <c r="O55" s="6"/>
      <c r="P55" s="4"/>
      <c r="Q55" s="7"/>
      <c r="R55" s="6"/>
      <c r="S55" s="115"/>
      <c r="U55" s="83">
        <v>3</v>
      </c>
      <c r="V55" s="108">
        <f t="shared" ref="V55:V63" si="32">L55</f>
        <v>2009</v>
      </c>
      <c r="W55" s="106">
        <f>'SCH P INPUTS'!O62</f>
        <v>0</v>
      </c>
      <c r="X55" s="104">
        <f t="shared" si="28"/>
        <v>0.93519999999999992</v>
      </c>
      <c r="Y55" s="105">
        <f t="shared" si="29"/>
        <v>0</v>
      </c>
      <c r="Z55" s="106">
        <f>'SCH P INPUTS'!O62+'SCH P INPUTS'!P62+'SCH P INPUTS'!Q62</f>
        <v>0</v>
      </c>
      <c r="AA55" s="104">
        <f>HLOOKUP($AC55,'TCJA - LOSS DISCOUNT FACTORS'!$B$15:$M$39,9,FALSE)</f>
        <v>0.93519999999999992</v>
      </c>
      <c r="AB55" s="105">
        <f t="shared" si="30"/>
        <v>0</v>
      </c>
      <c r="AC55" s="107" t="s">
        <v>41</v>
      </c>
    </row>
    <row r="56" spans="1:29" x14ac:dyDescent="0.3">
      <c r="A56" s="83">
        <v>4</v>
      </c>
      <c r="B56" s="108">
        <f t="shared" si="31"/>
        <v>2010</v>
      </c>
      <c r="C56" s="106">
        <f>'SCH P INPUTS'!C63</f>
        <v>0</v>
      </c>
      <c r="D56" s="104">
        <f t="shared" si="24"/>
        <v>0.95129099999999989</v>
      </c>
      <c r="E56" s="105">
        <f t="shared" si="25"/>
        <v>0</v>
      </c>
      <c r="F56" s="106">
        <f>'SCH P INPUTS'!C63+'SCH P INPUTS'!D63+'SCH P INPUTS'!E63</f>
        <v>0</v>
      </c>
      <c r="G56" s="104">
        <f>HLOOKUP($I56,'TCJA - LOSS DISCOUNT FACTORS'!$B$15:$M$39,8,FALSE)</f>
        <v>0.95129099999999989</v>
      </c>
      <c r="H56" s="105">
        <f t="shared" si="26"/>
        <v>0</v>
      </c>
      <c r="I56" s="107" t="s">
        <v>40</v>
      </c>
      <c r="K56" s="83">
        <v>4</v>
      </c>
      <c r="L56" s="108">
        <f t="shared" si="27"/>
        <v>2010</v>
      </c>
      <c r="M56" s="4"/>
      <c r="N56" s="5"/>
      <c r="O56" s="6"/>
      <c r="P56" s="4"/>
      <c r="Q56" s="7"/>
      <c r="R56" s="6"/>
      <c r="S56" s="115"/>
      <c r="U56" s="83">
        <v>4</v>
      </c>
      <c r="V56" s="108">
        <f t="shared" si="32"/>
        <v>2010</v>
      </c>
      <c r="W56" s="106">
        <f>'SCH P INPUTS'!O63</f>
        <v>0</v>
      </c>
      <c r="X56" s="104">
        <f t="shared" si="28"/>
        <v>0.91017700000000001</v>
      </c>
      <c r="Y56" s="105">
        <f t="shared" si="29"/>
        <v>0</v>
      </c>
      <c r="Z56" s="106">
        <f>'SCH P INPUTS'!O63+'SCH P INPUTS'!P63+'SCH P INPUTS'!Q63</f>
        <v>0</v>
      </c>
      <c r="AA56" s="104">
        <f>HLOOKUP($AC56,'TCJA - LOSS DISCOUNT FACTORS'!$B$15:$M$39,9,FALSE)</f>
        <v>0.91017700000000001</v>
      </c>
      <c r="AB56" s="105">
        <f t="shared" si="30"/>
        <v>0</v>
      </c>
      <c r="AC56" s="107" t="s">
        <v>40</v>
      </c>
    </row>
    <row r="57" spans="1:29" x14ac:dyDescent="0.3">
      <c r="A57" s="83">
        <v>5</v>
      </c>
      <c r="B57" s="108">
        <f t="shared" si="31"/>
        <v>2011</v>
      </c>
      <c r="C57" s="106">
        <f>'SCH P INPUTS'!C64</f>
        <v>0</v>
      </c>
      <c r="D57" s="104">
        <f t="shared" si="24"/>
        <v>0.94242300000000001</v>
      </c>
      <c r="E57" s="105">
        <f t="shared" si="25"/>
        <v>0</v>
      </c>
      <c r="F57" s="106">
        <f>'SCH P INPUTS'!C64+'SCH P INPUTS'!D64+'SCH P INPUTS'!E64</f>
        <v>0</v>
      </c>
      <c r="G57" s="104">
        <f>HLOOKUP($I57,'TCJA - LOSS DISCOUNT FACTORS'!$B$15:$M$39,8,FALSE)</f>
        <v>0.94242300000000001</v>
      </c>
      <c r="H57" s="105">
        <f t="shared" si="26"/>
        <v>0</v>
      </c>
      <c r="I57" s="107" t="s">
        <v>39</v>
      </c>
      <c r="K57" s="83">
        <v>5</v>
      </c>
      <c r="L57" s="108">
        <f t="shared" si="27"/>
        <v>2011</v>
      </c>
      <c r="M57" s="4"/>
      <c r="N57" s="5"/>
      <c r="O57" s="6"/>
      <c r="P57" s="4"/>
      <c r="Q57" s="7"/>
      <c r="R57" s="6"/>
      <c r="S57" s="115"/>
      <c r="U57" s="83">
        <v>5</v>
      </c>
      <c r="V57" s="108">
        <f t="shared" si="32"/>
        <v>2011</v>
      </c>
      <c r="W57" s="106">
        <f>'SCH P INPUTS'!O64</f>
        <v>0</v>
      </c>
      <c r="X57" s="104">
        <f t="shared" si="28"/>
        <v>0.91315400000000002</v>
      </c>
      <c r="Y57" s="105">
        <f t="shared" si="29"/>
        <v>0</v>
      </c>
      <c r="Z57" s="106">
        <f>'SCH P INPUTS'!O64+'SCH P INPUTS'!P64+'SCH P INPUTS'!Q64</f>
        <v>0</v>
      </c>
      <c r="AA57" s="104">
        <f>HLOOKUP($AC57,'TCJA - LOSS DISCOUNT FACTORS'!$B$15:$M$39,9,FALSE)</f>
        <v>0.91315400000000002</v>
      </c>
      <c r="AB57" s="105">
        <f t="shared" si="30"/>
        <v>0</v>
      </c>
      <c r="AC57" s="107" t="s">
        <v>39</v>
      </c>
    </row>
    <row r="58" spans="1:29" x14ac:dyDescent="0.3">
      <c r="A58" s="83">
        <v>6</v>
      </c>
      <c r="B58" s="108">
        <f t="shared" si="31"/>
        <v>2012</v>
      </c>
      <c r="C58" s="106">
        <f>'SCH P INPUTS'!C65</f>
        <v>0</v>
      </c>
      <c r="D58" s="104">
        <f t="shared" si="24"/>
        <v>0.93303499999999995</v>
      </c>
      <c r="E58" s="105">
        <f t="shared" si="25"/>
        <v>0</v>
      </c>
      <c r="F58" s="106">
        <f>'SCH P INPUTS'!C65+'SCH P INPUTS'!D65+'SCH P INPUTS'!E65</f>
        <v>0</v>
      </c>
      <c r="G58" s="104">
        <f>HLOOKUP($I58,'TCJA - LOSS DISCOUNT FACTORS'!$B$15:$M$39,8,FALSE)</f>
        <v>0.93303499999999995</v>
      </c>
      <c r="H58" s="105">
        <f t="shared" si="26"/>
        <v>0</v>
      </c>
      <c r="I58" s="107" t="s">
        <v>38</v>
      </c>
      <c r="K58" s="83">
        <v>6</v>
      </c>
      <c r="L58" s="108">
        <f t="shared" si="27"/>
        <v>2012</v>
      </c>
      <c r="M58" s="4"/>
      <c r="N58" s="5"/>
      <c r="O58" s="6"/>
      <c r="P58" s="4"/>
      <c r="Q58" s="7"/>
      <c r="R58" s="6"/>
      <c r="S58" s="115"/>
      <c r="U58" s="83">
        <v>6</v>
      </c>
      <c r="V58" s="108">
        <f t="shared" si="32"/>
        <v>2012</v>
      </c>
      <c r="W58" s="106">
        <f>'SCH P INPUTS'!O65</f>
        <v>0</v>
      </c>
      <c r="X58" s="104">
        <f t="shared" si="28"/>
        <v>0.91603899999999994</v>
      </c>
      <c r="Y58" s="105">
        <f t="shared" si="29"/>
        <v>0</v>
      </c>
      <c r="Z58" s="106">
        <f>'SCH P INPUTS'!O65+'SCH P INPUTS'!P65+'SCH P INPUTS'!Q65</f>
        <v>0</v>
      </c>
      <c r="AA58" s="104">
        <f>HLOOKUP($AC58,'TCJA - LOSS DISCOUNT FACTORS'!$B$15:$M$39,9,FALSE)</f>
        <v>0.91603899999999994</v>
      </c>
      <c r="AB58" s="105">
        <f t="shared" si="30"/>
        <v>0</v>
      </c>
      <c r="AC58" s="107" t="s">
        <v>38</v>
      </c>
    </row>
    <row r="59" spans="1:29" x14ac:dyDescent="0.3">
      <c r="A59" s="83">
        <v>7</v>
      </c>
      <c r="B59" s="108">
        <f t="shared" si="31"/>
        <v>2013</v>
      </c>
      <c r="C59" s="106">
        <f>'SCH P INPUTS'!C66</f>
        <v>0</v>
      </c>
      <c r="D59" s="104">
        <f t="shared" si="24"/>
        <v>0.932805</v>
      </c>
      <c r="E59" s="105">
        <f t="shared" si="25"/>
        <v>0</v>
      </c>
      <c r="F59" s="106">
        <f>'SCH P INPUTS'!C66+'SCH P INPUTS'!D66+'SCH P INPUTS'!E66</f>
        <v>0</v>
      </c>
      <c r="G59" s="104">
        <f>HLOOKUP($I59,'TCJA - LOSS DISCOUNT FACTORS'!$B$15:$M$39,8,FALSE)</f>
        <v>0.932805</v>
      </c>
      <c r="H59" s="105">
        <f t="shared" si="26"/>
        <v>0</v>
      </c>
      <c r="I59" s="107" t="s">
        <v>37</v>
      </c>
      <c r="K59" s="83">
        <v>7</v>
      </c>
      <c r="L59" s="108">
        <f t="shared" si="27"/>
        <v>2013</v>
      </c>
      <c r="M59" s="4"/>
      <c r="N59" s="5"/>
      <c r="O59" s="6"/>
      <c r="P59" s="4"/>
      <c r="Q59" s="7"/>
      <c r="R59" s="6"/>
      <c r="S59" s="115"/>
      <c r="U59" s="83">
        <v>7</v>
      </c>
      <c r="V59" s="108">
        <f t="shared" si="32"/>
        <v>2013</v>
      </c>
      <c r="W59" s="106">
        <f>'SCH P INPUTS'!O66</f>
        <v>0</v>
      </c>
      <c r="X59" s="104">
        <f t="shared" si="28"/>
        <v>0.9140640000000001</v>
      </c>
      <c r="Y59" s="105">
        <f t="shared" si="29"/>
        <v>0</v>
      </c>
      <c r="Z59" s="106">
        <f>'SCH P INPUTS'!O66+'SCH P INPUTS'!P66+'SCH P INPUTS'!Q66</f>
        <v>0</v>
      </c>
      <c r="AA59" s="104">
        <f>HLOOKUP($AC59,'TCJA - LOSS DISCOUNT FACTORS'!$B$15:$M$39,9,FALSE)</f>
        <v>0.9140640000000001</v>
      </c>
      <c r="AB59" s="105">
        <f t="shared" si="30"/>
        <v>0</v>
      </c>
      <c r="AC59" s="107" t="s">
        <v>37</v>
      </c>
    </row>
    <row r="60" spans="1:29" x14ac:dyDescent="0.3">
      <c r="A60" s="83">
        <v>8</v>
      </c>
      <c r="B60" s="108">
        <f t="shared" si="31"/>
        <v>2014</v>
      </c>
      <c r="C60" s="106">
        <f>'SCH P INPUTS'!C67</f>
        <v>0</v>
      </c>
      <c r="D60" s="104">
        <f t="shared" si="24"/>
        <v>0.93138799999999999</v>
      </c>
      <c r="E60" s="105">
        <f t="shared" si="25"/>
        <v>0</v>
      </c>
      <c r="F60" s="106">
        <f>'SCH P INPUTS'!C67+'SCH P INPUTS'!D67+'SCH P INPUTS'!E67</f>
        <v>0</v>
      </c>
      <c r="G60" s="104">
        <f>HLOOKUP($I60,'TCJA - LOSS DISCOUNT FACTORS'!$B$15:$M$39,8,FALSE)</f>
        <v>0.93138799999999999</v>
      </c>
      <c r="H60" s="105">
        <f t="shared" si="26"/>
        <v>0</v>
      </c>
      <c r="I60" s="107" t="s">
        <v>36</v>
      </c>
      <c r="K60" s="83">
        <v>8</v>
      </c>
      <c r="L60" s="108">
        <f t="shared" si="27"/>
        <v>2014</v>
      </c>
      <c r="M60" s="4"/>
      <c r="N60" s="5"/>
      <c r="O60" s="6"/>
      <c r="P60" s="4"/>
      <c r="Q60" s="7"/>
      <c r="R60" s="6"/>
      <c r="S60" s="115"/>
      <c r="U60" s="83">
        <v>8</v>
      </c>
      <c r="V60" s="108">
        <f t="shared" si="32"/>
        <v>2014</v>
      </c>
      <c r="W60" s="106">
        <f>'SCH P INPUTS'!O67</f>
        <v>0</v>
      </c>
      <c r="X60" s="104">
        <f t="shared" si="28"/>
        <v>0.93204100000000001</v>
      </c>
      <c r="Y60" s="105">
        <f t="shared" si="29"/>
        <v>0</v>
      </c>
      <c r="Z60" s="106">
        <f>'SCH P INPUTS'!O67+'SCH P INPUTS'!P67+'SCH P INPUTS'!Q67</f>
        <v>0</v>
      </c>
      <c r="AA60" s="104">
        <f>HLOOKUP($AC60,'TCJA - LOSS DISCOUNT FACTORS'!$B$15:$M$39,9,FALSE)</f>
        <v>0.93204100000000001</v>
      </c>
      <c r="AB60" s="105">
        <f t="shared" si="30"/>
        <v>0</v>
      </c>
      <c r="AC60" s="107" t="s">
        <v>36</v>
      </c>
    </row>
    <row r="61" spans="1:29" x14ac:dyDescent="0.3">
      <c r="A61" s="83">
        <v>9</v>
      </c>
      <c r="B61" s="108">
        <f t="shared" si="31"/>
        <v>2015</v>
      </c>
      <c r="C61" s="106">
        <f>'SCH P INPUTS'!C68</f>
        <v>0</v>
      </c>
      <c r="D61" s="104">
        <f t="shared" si="24"/>
        <v>0.92857600000000007</v>
      </c>
      <c r="E61" s="105">
        <f t="shared" si="25"/>
        <v>0</v>
      </c>
      <c r="F61" s="106">
        <f>'SCH P INPUTS'!C68+'SCH P INPUTS'!D68+'SCH P INPUTS'!E68</f>
        <v>0</v>
      </c>
      <c r="G61" s="104">
        <f>HLOOKUP($I61,'TCJA - LOSS DISCOUNT FACTORS'!$B$15:$M$39,8,FALSE)</f>
        <v>0.92857600000000007</v>
      </c>
      <c r="H61" s="105">
        <f t="shared" si="26"/>
        <v>0</v>
      </c>
      <c r="I61" s="107" t="s">
        <v>35</v>
      </c>
      <c r="K61" s="83">
        <v>9</v>
      </c>
      <c r="L61" s="108">
        <f t="shared" si="27"/>
        <v>2015</v>
      </c>
      <c r="M61" s="4"/>
      <c r="N61" s="8"/>
      <c r="O61" s="6"/>
      <c r="P61" s="4"/>
      <c r="Q61" s="7"/>
      <c r="R61" s="6"/>
      <c r="S61" s="115"/>
      <c r="U61" s="83">
        <v>9</v>
      </c>
      <c r="V61" s="108">
        <f t="shared" si="32"/>
        <v>2015</v>
      </c>
      <c r="W61" s="106">
        <f>'SCH P INPUTS'!O68</f>
        <v>0</v>
      </c>
      <c r="X61" s="104">
        <f t="shared" si="28"/>
        <v>0.93965100000000001</v>
      </c>
      <c r="Y61" s="105">
        <f t="shared" si="29"/>
        <v>0</v>
      </c>
      <c r="Z61" s="106">
        <f>'SCH P INPUTS'!O68+'SCH P INPUTS'!P68+'SCH P INPUTS'!Q68</f>
        <v>0</v>
      </c>
      <c r="AA61" s="104">
        <f>HLOOKUP($AC61,'TCJA - LOSS DISCOUNT FACTORS'!$B$15:$M$39,9,FALSE)</f>
        <v>0.93965100000000001</v>
      </c>
      <c r="AB61" s="105">
        <f t="shared" si="30"/>
        <v>0</v>
      </c>
      <c r="AC61" s="107" t="s">
        <v>35</v>
      </c>
    </row>
    <row r="62" spans="1:29" x14ac:dyDescent="0.3">
      <c r="A62" s="83">
        <v>10</v>
      </c>
      <c r="B62" s="108">
        <f t="shared" si="31"/>
        <v>2016</v>
      </c>
      <c r="C62" s="106">
        <f>'SCH P INPUTS'!C69</f>
        <v>0</v>
      </c>
      <c r="D62" s="104">
        <f t="shared" si="24"/>
        <v>0.92638799999999999</v>
      </c>
      <c r="E62" s="105">
        <f t="shared" si="25"/>
        <v>0</v>
      </c>
      <c r="F62" s="106">
        <f>'SCH P INPUTS'!C69+'SCH P INPUTS'!D69+'SCH P INPUTS'!E69</f>
        <v>0</v>
      </c>
      <c r="G62" s="104">
        <f>HLOOKUP($I62,'TCJA - LOSS DISCOUNT FACTORS'!$B$15:$M$39,8,FALSE)</f>
        <v>0.92638799999999999</v>
      </c>
      <c r="H62" s="105">
        <f t="shared" si="26"/>
        <v>0</v>
      </c>
      <c r="I62" s="107" t="s">
        <v>34</v>
      </c>
      <c r="J62" s="25"/>
      <c r="K62" s="83">
        <v>10</v>
      </c>
      <c r="L62" s="108">
        <f t="shared" si="27"/>
        <v>2016</v>
      </c>
      <c r="M62" s="106">
        <f>'SCH P INPUTS'!I69</f>
        <v>0</v>
      </c>
      <c r="N62" s="104">
        <f>Q62</f>
        <v>0</v>
      </c>
      <c r="O62" s="105">
        <f t="shared" ref="O62:O63" si="33">M62*N62</f>
        <v>0</v>
      </c>
      <c r="P62" s="106">
        <f>'SCH P INPUTS'!I69+'SCH P INPUTS'!J69+'SCH P INPUTS'!K69</f>
        <v>0</v>
      </c>
      <c r="Q62" s="104">
        <f>HLOOKUP($S62,'TCJA - LOSS DISCOUNT FACTORS'!$B$15:$M$39,25,FALSE)</f>
        <v>0</v>
      </c>
      <c r="R62" s="105">
        <f t="shared" ref="R62:R63" si="34">P62*Q62</f>
        <v>0</v>
      </c>
      <c r="S62" s="107" t="s">
        <v>34</v>
      </c>
      <c r="T62" s="25"/>
      <c r="U62" s="83">
        <v>10</v>
      </c>
      <c r="V62" s="108">
        <f t="shared" si="32"/>
        <v>2016</v>
      </c>
      <c r="W62" s="106">
        <f>'SCH P INPUTS'!O69</f>
        <v>0</v>
      </c>
      <c r="X62" s="104">
        <f t="shared" si="28"/>
        <v>0.936724</v>
      </c>
      <c r="Y62" s="105">
        <f t="shared" si="29"/>
        <v>0</v>
      </c>
      <c r="Z62" s="106">
        <f>'SCH P INPUTS'!O69+'SCH P INPUTS'!P69+'SCH P INPUTS'!Q69</f>
        <v>0</v>
      </c>
      <c r="AA62" s="104">
        <f>HLOOKUP($AC62,'TCJA - LOSS DISCOUNT FACTORS'!$B$15:$M$39,9,FALSE)</f>
        <v>0.936724</v>
      </c>
      <c r="AB62" s="105">
        <f t="shared" si="30"/>
        <v>0</v>
      </c>
      <c r="AC62" s="107" t="s">
        <v>34</v>
      </c>
    </row>
    <row r="63" spans="1:29" x14ac:dyDescent="0.3">
      <c r="A63" s="96">
        <v>11</v>
      </c>
      <c r="B63" s="109">
        <f t="shared" si="31"/>
        <v>2017</v>
      </c>
      <c r="C63" s="110">
        <f>'SCH P INPUTS'!C70</f>
        <v>0</v>
      </c>
      <c r="D63" s="111">
        <f t="shared" si="24"/>
        <v>0.91654399999999991</v>
      </c>
      <c r="E63" s="112">
        <f t="shared" si="25"/>
        <v>0</v>
      </c>
      <c r="F63" s="110">
        <f>'SCH P INPUTS'!C70+'SCH P INPUTS'!D70+'SCH P INPUTS'!E70</f>
        <v>0</v>
      </c>
      <c r="G63" s="111">
        <f>HLOOKUP($I63,'TCJA - LOSS DISCOUNT FACTORS'!$B$15:$M$39,8,FALSE)</f>
        <v>0.91654399999999991</v>
      </c>
      <c r="H63" s="112">
        <f t="shared" si="26"/>
        <v>0</v>
      </c>
      <c r="I63" s="107" t="s">
        <v>33</v>
      </c>
      <c r="K63" s="96">
        <v>11</v>
      </c>
      <c r="L63" s="109">
        <f t="shared" si="27"/>
        <v>2017</v>
      </c>
      <c r="M63" s="110">
        <f>'SCH P INPUTS'!I70</f>
        <v>0</v>
      </c>
      <c r="N63" s="111">
        <f>Q63</f>
        <v>0.98551299999999997</v>
      </c>
      <c r="O63" s="112">
        <f t="shared" si="33"/>
        <v>0</v>
      </c>
      <c r="P63" s="110">
        <f>'SCH P INPUTS'!I70+'SCH P INPUTS'!J70+'SCH P INPUTS'!K70</f>
        <v>0</v>
      </c>
      <c r="Q63" s="111">
        <f>HLOOKUP($S63,'TCJA - LOSS DISCOUNT FACTORS'!$B$15:$M$39,25,FALSE)</f>
        <v>0.98551299999999997</v>
      </c>
      <c r="R63" s="112">
        <f t="shared" si="34"/>
        <v>0</v>
      </c>
      <c r="S63" s="107" t="s">
        <v>33</v>
      </c>
      <c r="U63" s="96">
        <v>11</v>
      </c>
      <c r="V63" s="109">
        <f t="shared" si="32"/>
        <v>2017</v>
      </c>
      <c r="W63" s="110">
        <f>'SCH P INPUTS'!O70</f>
        <v>0</v>
      </c>
      <c r="X63" s="111">
        <f t="shared" si="28"/>
        <v>0.95305800000000007</v>
      </c>
      <c r="Y63" s="112">
        <f t="shared" si="29"/>
        <v>0</v>
      </c>
      <c r="Z63" s="110">
        <f>'SCH P INPUTS'!O70+'SCH P INPUTS'!P70+'SCH P INPUTS'!Q70</f>
        <v>0</v>
      </c>
      <c r="AA63" s="111">
        <f>HLOOKUP($AC63,'TCJA - LOSS DISCOUNT FACTORS'!$B$15:$M$39,9,FALSE)</f>
        <v>0.95305800000000007</v>
      </c>
      <c r="AB63" s="112">
        <f t="shared" si="30"/>
        <v>0</v>
      </c>
      <c r="AC63" s="107" t="s">
        <v>33</v>
      </c>
    </row>
    <row r="64" spans="1:29" x14ac:dyDescent="0.3">
      <c r="A64" s="96">
        <v>12</v>
      </c>
      <c r="B64" s="113" t="s">
        <v>66</v>
      </c>
      <c r="C64" s="110">
        <f>SUM(C53:C63)</f>
        <v>0</v>
      </c>
      <c r="D64" s="110"/>
      <c r="E64" s="112">
        <f>SUM(E53:E63)</f>
        <v>0</v>
      </c>
      <c r="F64" s="110">
        <f>SUM(F53:F63)</f>
        <v>0</v>
      </c>
      <c r="G64" s="110"/>
      <c r="H64" s="112">
        <f>SUM(H53:H63)</f>
        <v>0</v>
      </c>
      <c r="I64" s="115"/>
      <c r="K64" s="74">
        <v>12</v>
      </c>
      <c r="L64" s="113" t="s">
        <v>66</v>
      </c>
      <c r="M64" s="110">
        <f>SUM(M53,M62:M63)</f>
        <v>0</v>
      </c>
      <c r="N64" s="110"/>
      <c r="O64" s="112">
        <f>SUM(O53,O62:O63)</f>
        <v>0</v>
      </c>
      <c r="P64" s="110">
        <f>SUM(P53,P62:P63)</f>
        <v>0</v>
      </c>
      <c r="Q64" s="110"/>
      <c r="R64" s="112">
        <f>SUM(R53,R62:R63)</f>
        <v>0</v>
      </c>
      <c r="S64" s="115"/>
      <c r="U64" s="96">
        <v>12</v>
      </c>
      <c r="V64" s="113" t="s">
        <v>66</v>
      </c>
      <c r="W64" s="110">
        <f>SUM(W53:W63)</f>
        <v>0</v>
      </c>
      <c r="X64" s="110"/>
      <c r="Y64" s="112">
        <f>SUM(Y53:Y63)</f>
        <v>0</v>
      </c>
      <c r="Z64" s="110">
        <f>SUM(Z53:Z63)</f>
        <v>0</v>
      </c>
      <c r="AA64" s="110"/>
      <c r="AB64" s="112">
        <f>SUM(AB53:AB63)</f>
        <v>0</v>
      </c>
    </row>
    <row r="65" spans="1:29" x14ac:dyDescent="0.3">
      <c r="K65" s="25"/>
    </row>
    <row r="66" spans="1:29" x14ac:dyDescent="0.3">
      <c r="A66" s="247">
        <v>9</v>
      </c>
      <c r="B66" s="247"/>
      <c r="C66" s="247"/>
      <c r="D66" s="247"/>
      <c r="E66" s="247"/>
      <c r="F66" s="247"/>
      <c r="G66" s="247"/>
      <c r="H66" s="247"/>
      <c r="I66" s="48"/>
      <c r="K66" s="247">
        <v>10</v>
      </c>
      <c r="L66" s="247"/>
      <c r="M66" s="247"/>
      <c r="N66" s="247"/>
      <c r="O66" s="247"/>
      <c r="P66" s="247"/>
      <c r="Q66" s="247"/>
      <c r="R66" s="247"/>
      <c r="S66" s="48"/>
      <c r="U66" s="247">
        <v>12</v>
      </c>
      <c r="V66" s="247"/>
      <c r="W66" s="247"/>
      <c r="X66" s="247"/>
      <c r="Y66" s="247"/>
      <c r="Z66" s="247"/>
      <c r="AA66" s="247"/>
      <c r="AB66" s="247"/>
    </row>
    <row r="67" spans="1:29" x14ac:dyDescent="0.3">
      <c r="A67" s="39" t="s">
        <v>57</v>
      </c>
      <c r="C67" s="39" t="s">
        <v>21</v>
      </c>
      <c r="D67" s="39"/>
      <c r="E67" s="39"/>
      <c r="G67" s="39"/>
      <c r="H67" s="39"/>
      <c r="I67" s="39"/>
      <c r="J67" s="39"/>
      <c r="K67" s="39" t="s">
        <v>57</v>
      </c>
      <c r="M67" s="39" t="s">
        <v>22</v>
      </c>
      <c r="N67" s="39"/>
      <c r="O67" s="39"/>
      <c r="Q67" s="39"/>
      <c r="R67" s="39"/>
      <c r="S67" s="39"/>
      <c r="T67" s="39"/>
      <c r="U67" s="39" t="s">
        <v>57</v>
      </c>
      <c r="W67" s="39" t="s">
        <v>23</v>
      </c>
      <c r="X67" s="39"/>
      <c r="Y67" s="39"/>
      <c r="AA67" s="39"/>
      <c r="AB67" s="39"/>
    </row>
    <row r="68" spans="1:29" x14ac:dyDescent="0.3">
      <c r="A68" s="242"/>
      <c r="B68" s="243"/>
      <c r="C68" s="72">
        <v>23</v>
      </c>
      <c r="D68" s="72"/>
      <c r="E68" s="92"/>
      <c r="F68" s="72" t="s">
        <v>72</v>
      </c>
      <c r="G68" s="72"/>
      <c r="H68" s="92"/>
      <c r="I68" s="93"/>
      <c r="K68" s="242"/>
      <c r="L68" s="243"/>
      <c r="M68" s="72">
        <v>23</v>
      </c>
      <c r="N68" s="72"/>
      <c r="O68" s="92"/>
      <c r="P68" s="72" t="s">
        <v>72</v>
      </c>
      <c r="Q68" s="72"/>
      <c r="R68" s="92"/>
      <c r="S68" s="93"/>
      <c r="U68" s="242"/>
      <c r="V68" s="243"/>
      <c r="W68" s="72">
        <v>23</v>
      </c>
      <c r="X68" s="72"/>
      <c r="Y68" s="92"/>
      <c r="Z68" s="72" t="s">
        <v>72</v>
      </c>
      <c r="AA68" s="72"/>
      <c r="AB68" s="92"/>
    </row>
    <row r="69" spans="1:29" ht="57.6" x14ac:dyDescent="0.3">
      <c r="A69" s="244"/>
      <c r="B69" s="245"/>
      <c r="C69" s="94" t="s">
        <v>63</v>
      </c>
      <c r="D69" s="94" t="s">
        <v>73</v>
      </c>
      <c r="E69" s="95" t="s">
        <v>74</v>
      </c>
      <c r="F69" s="94" t="s">
        <v>75</v>
      </c>
      <c r="G69" s="94" t="s">
        <v>73</v>
      </c>
      <c r="H69" s="95" t="s">
        <v>76</v>
      </c>
      <c r="I69" s="97"/>
      <c r="K69" s="244"/>
      <c r="L69" s="245"/>
      <c r="M69" s="94" t="s">
        <v>63</v>
      </c>
      <c r="N69" s="94" t="s">
        <v>73</v>
      </c>
      <c r="O69" s="95" t="s">
        <v>74</v>
      </c>
      <c r="P69" s="94" t="s">
        <v>75</v>
      </c>
      <c r="Q69" s="94" t="s">
        <v>73</v>
      </c>
      <c r="R69" s="95" t="s">
        <v>76</v>
      </c>
      <c r="S69" s="97"/>
      <c r="U69" s="244"/>
      <c r="V69" s="245"/>
      <c r="W69" s="94" t="s">
        <v>63</v>
      </c>
      <c r="X69" s="94" t="s">
        <v>73</v>
      </c>
      <c r="Y69" s="95" t="s">
        <v>74</v>
      </c>
      <c r="Z69" s="94" t="s">
        <v>75</v>
      </c>
      <c r="AA69" s="94" t="s">
        <v>73</v>
      </c>
      <c r="AB69" s="95" t="s">
        <v>76</v>
      </c>
    </row>
    <row r="70" spans="1:29" x14ac:dyDescent="0.3">
      <c r="A70" s="81">
        <v>1</v>
      </c>
      <c r="B70" s="98" t="str">
        <f>B18</f>
        <v>Prior</v>
      </c>
      <c r="C70" s="99">
        <f>'SCH P INPUTS'!C77</f>
        <v>0</v>
      </c>
      <c r="D70" s="100">
        <f>G70</f>
        <v>0.96730000000000005</v>
      </c>
      <c r="E70" s="101">
        <f>C70*D70</f>
        <v>0</v>
      </c>
      <c r="F70" s="99">
        <f>'SCH P INPUTS'!C77+'SCH P INPUTS'!D77+'SCH P INPUTS'!E77</f>
        <v>0</v>
      </c>
      <c r="G70" s="100">
        <f>HLOOKUP($I70,'TCJA - LOSS DISCOUNT FACTORS'!$B$15:$M$39,10,FALSE)</f>
        <v>0.96730000000000005</v>
      </c>
      <c r="H70" s="101">
        <f>F70*G70</f>
        <v>0</v>
      </c>
      <c r="I70" s="102" t="s">
        <v>136</v>
      </c>
      <c r="K70" s="81">
        <v>1</v>
      </c>
      <c r="L70" s="98" t="str">
        <f>B18</f>
        <v>Prior</v>
      </c>
      <c r="M70" s="99">
        <f>'SCH P INPUTS'!I77</f>
        <v>0</v>
      </c>
      <c r="N70" s="100">
        <f>Q70</f>
        <v>0.98092000000000001</v>
      </c>
      <c r="O70" s="101">
        <f>M70*N70</f>
        <v>0</v>
      </c>
      <c r="P70" s="99">
        <f>'SCH P INPUTS'!I77+'SCH P INPUTS'!J77+'SCH P INPUTS'!K77</f>
        <v>0</v>
      </c>
      <c r="Q70" s="100">
        <f>HLOOKUP($S70,'TCJA - LOSS DISCOUNT FACTORS'!$B$15:$M$39,11,FALSE)</f>
        <v>0.98092000000000001</v>
      </c>
      <c r="R70" s="101">
        <f>P70*Q70</f>
        <v>0</v>
      </c>
      <c r="S70" s="102" t="s">
        <v>136</v>
      </c>
      <c r="U70" s="81">
        <v>1</v>
      </c>
      <c r="V70" s="98" t="str">
        <f>B18</f>
        <v>Prior</v>
      </c>
      <c r="W70" s="99">
        <f>'SCH P INPUTS'!O77</f>
        <v>0</v>
      </c>
      <c r="X70" s="100">
        <f>AA70</f>
        <v>0.98551299999999997</v>
      </c>
      <c r="Y70" s="101">
        <f>W70*X70</f>
        <v>0</v>
      </c>
      <c r="Z70" s="99">
        <f>'SCH P INPUTS'!O77+'SCH P INPUTS'!P77+'SCH P INPUTS'!Q77</f>
        <v>0</v>
      </c>
      <c r="AA70" s="100">
        <f>HLOOKUP($AC70,'TCJA - LOSS DISCOUNT FACTORS'!$B$15:$M$39,13,FALSE)</f>
        <v>0.98551299999999997</v>
      </c>
      <c r="AB70" s="101">
        <f>Z70*AA70</f>
        <v>0</v>
      </c>
      <c r="AC70" s="116" t="s">
        <v>136</v>
      </c>
    </row>
    <row r="71" spans="1:29" x14ac:dyDescent="0.3">
      <c r="A71" s="83">
        <v>2</v>
      </c>
      <c r="B71" s="108">
        <f>B54</f>
        <v>2008</v>
      </c>
      <c r="C71" s="106">
        <f>'SCH P INPUTS'!C78</f>
        <v>0</v>
      </c>
      <c r="D71" s="104">
        <f t="shared" ref="D71:D80" si="35">G71</f>
        <v>0.94497399999999998</v>
      </c>
      <c r="E71" s="105">
        <f t="shared" ref="E71:E80" si="36">C71*D71</f>
        <v>0</v>
      </c>
      <c r="F71" s="106">
        <f>'SCH P INPUTS'!C78+'SCH P INPUTS'!D78+'SCH P INPUTS'!E78</f>
        <v>0</v>
      </c>
      <c r="G71" s="104">
        <f>HLOOKUP($I71,'TCJA - LOSS DISCOUNT FACTORS'!$B$15:$M$39,10,FALSE)</f>
        <v>0.94497399999999998</v>
      </c>
      <c r="H71" s="105">
        <f t="shared" ref="H71:H80" si="37">F71*G71</f>
        <v>0</v>
      </c>
      <c r="I71" s="107" t="s">
        <v>42</v>
      </c>
      <c r="K71" s="83">
        <v>2</v>
      </c>
      <c r="L71" s="108">
        <f t="shared" ref="L71:L80" si="38">B71</f>
        <v>2008</v>
      </c>
      <c r="M71" s="106">
        <f>'SCH P INPUTS'!I78</f>
        <v>0</v>
      </c>
      <c r="N71" s="104">
        <f t="shared" ref="N71:N80" si="39">Q71</f>
        <v>0.96687600000000007</v>
      </c>
      <c r="O71" s="105">
        <f t="shared" ref="O71:O80" si="40">M71*N71</f>
        <v>0</v>
      </c>
      <c r="P71" s="106">
        <f>'SCH P INPUTS'!I78+'SCH P INPUTS'!J78+'SCH P INPUTS'!K78</f>
        <v>0</v>
      </c>
      <c r="Q71" s="104">
        <f>HLOOKUP($S71,'TCJA - LOSS DISCOUNT FACTORS'!$B$15:$M$39,11,FALSE)</f>
        <v>0.96687600000000007</v>
      </c>
      <c r="R71" s="105">
        <f t="shared" ref="R71:R80" si="41">P71*Q71</f>
        <v>0</v>
      </c>
      <c r="S71" s="107" t="s">
        <v>42</v>
      </c>
      <c r="U71" s="83">
        <v>2</v>
      </c>
      <c r="V71" s="108">
        <f>L71</f>
        <v>2008</v>
      </c>
      <c r="W71" s="4"/>
      <c r="X71" s="5"/>
      <c r="Y71" s="6"/>
      <c r="Z71" s="4"/>
      <c r="AA71" s="7"/>
      <c r="AB71" s="6"/>
      <c r="AC71" s="115"/>
    </row>
    <row r="72" spans="1:29" x14ac:dyDescent="0.3">
      <c r="A72" s="83">
        <v>3</v>
      </c>
      <c r="B72" s="108">
        <f t="shared" ref="B72:B80" si="42">B55</f>
        <v>2009</v>
      </c>
      <c r="C72" s="106">
        <f>'SCH P INPUTS'!C79</f>
        <v>0</v>
      </c>
      <c r="D72" s="104">
        <f t="shared" si="35"/>
        <v>0.92622799999999994</v>
      </c>
      <c r="E72" s="105">
        <f t="shared" si="36"/>
        <v>0</v>
      </c>
      <c r="F72" s="106">
        <f>'SCH P INPUTS'!C79+'SCH P INPUTS'!D79+'SCH P INPUTS'!E79</f>
        <v>0</v>
      </c>
      <c r="G72" s="104">
        <f>HLOOKUP($I72,'TCJA - LOSS DISCOUNT FACTORS'!$B$15:$M$39,10,FALSE)</f>
        <v>0.92622799999999994</v>
      </c>
      <c r="H72" s="105">
        <f t="shared" si="37"/>
        <v>0</v>
      </c>
      <c r="I72" s="107" t="s">
        <v>41</v>
      </c>
      <c r="K72" s="83">
        <v>3</v>
      </c>
      <c r="L72" s="108">
        <f t="shared" si="38"/>
        <v>2009</v>
      </c>
      <c r="M72" s="106">
        <f>'SCH P INPUTS'!I79</f>
        <v>0</v>
      </c>
      <c r="N72" s="104">
        <f t="shared" si="39"/>
        <v>0.949264</v>
      </c>
      <c r="O72" s="105">
        <f t="shared" si="40"/>
        <v>0</v>
      </c>
      <c r="P72" s="106">
        <f>'SCH P INPUTS'!I79+'SCH P INPUTS'!J79+'SCH P INPUTS'!K79</f>
        <v>0</v>
      </c>
      <c r="Q72" s="104">
        <f>HLOOKUP($S72,'TCJA - LOSS DISCOUNT FACTORS'!$B$15:$M$39,11,FALSE)</f>
        <v>0.949264</v>
      </c>
      <c r="R72" s="105">
        <f t="shared" si="41"/>
        <v>0</v>
      </c>
      <c r="S72" s="107" t="s">
        <v>41</v>
      </c>
      <c r="U72" s="83">
        <v>3</v>
      </c>
      <c r="V72" s="108">
        <f t="shared" ref="V72:V80" si="43">L72</f>
        <v>2009</v>
      </c>
      <c r="W72" s="4"/>
      <c r="X72" s="5"/>
      <c r="Y72" s="6"/>
      <c r="Z72" s="4"/>
      <c r="AA72" s="7"/>
      <c r="AB72" s="6"/>
      <c r="AC72" s="115"/>
    </row>
    <row r="73" spans="1:29" x14ac:dyDescent="0.3">
      <c r="A73" s="83">
        <v>4</v>
      </c>
      <c r="B73" s="108">
        <f t="shared" si="42"/>
        <v>2010</v>
      </c>
      <c r="C73" s="106">
        <f>'SCH P INPUTS'!C80</f>
        <v>0</v>
      </c>
      <c r="D73" s="104">
        <f t="shared" si="35"/>
        <v>0.91983000000000004</v>
      </c>
      <c r="E73" s="105">
        <f t="shared" si="36"/>
        <v>0</v>
      </c>
      <c r="F73" s="106">
        <f>'SCH P INPUTS'!C80+'SCH P INPUTS'!D80+'SCH P INPUTS'!E80</f>
        <v>0</v>
      </c>
      <c r="G73" s="104">
        <f>HLOOKUP($I73,'TCJA - LOSS DISCOUNT FACTORS'!$B$15:$M$39,10,FALSE)</f>
        <v>0.91983000000000004</v>
      </c>
      <c r="H73" s="105">
        <f t="shared" si="37"/>
        <v>0</v>
      </c>
      <c r="I73" s="107" t="s">
        <v>40</v>
      </c>
      <c r="K73" s="83">
        <v>4</v>
      </c>
      <c r="L73" s="108">
        <f t="shared" si="38"/>
        <v>2010</v>
      </c>
      <c r="M73" s="106">
        <f>'SCH P INPUTS'!I80</f>
        <v>0</v>
      </c>
      <c r="N73" s="104">
        <f t="shared" si="39"/>
        <v>0.93837800000000005</v>
      </c>
      <c r="O73" s="105">
        <f t="shared" si="40"/>
        <v>0</v>
      </c>
      <c r="P73" s="106">
        <f>'SCH P INPUTS'!I80+'SCH P INPUTS'!J80+'SCH P INPUTS'!K80</f>
        <v>0</v>
      </c>
      <c r="Q73" s="104">
        <f>HLOOKUP($S73,'TCJA - LOSS DISCOUNT FACTORS'!$B$15:$M$39,11,FALSE)</f>
        <v>0.93837800000000005</v>
      </c>
      <c r="R73" s="105">
        <f t="shared" si="41"/>
        <v>0</v>
      </c>
      <c r="S73" s="107" t="s">
        <v>40</v>
      </c>
      <c r="U73" s="83">
        <v>4</v>
      </c>
      <c r="V73" s="108">
        <f t="shared" si="43"/>
        <v>2010</v>
      </c>
      <c r="W73" s="4"/>
      <c r="X73" s="5"/>
      <c r="Y73" s="6"/>
      <c r="Z73" s="4"/>
      <c r="AA73" s="7"/>
      <c r="AB73" s="6"/>
      <c r="AC73" s="115"/>
    </row>
    <row r="74" spans="1:29" x14ac:dyDescent="0.3">
      <c r="A74" s="83">
        <v>5</v>
      </c>
      <c r="B74" s="108">
        <f t="shared" si="42"/>
        <v>2011</v>
      </c>
      <c r="C74" s="106">
        <f>'SCH P INPUTS'!C81</f>
        <v>0</v>
      </c>
      <c r="D74" s="104">
        <f t="shared" si="35"/>
        <v>0.90778800000000004</v>
      </c>
      <c r="E74" s="105">
        <f t="shared" si="36"/>
        <v>0</v>
      </c>
      <c r="F74" s="106">
        <f>'SCH P INPUTS'!C81+'SCH P INPUTS'!D81+'SCH P INPUTS'!E81</f>
        <v>0</v>
      </c>
      <c r="G74" s="104">
        <f>HLOOKUP($I74,'TCJA - LOSS DISCOUNT FACTORS'!$B$15:$M$39,10,FALSE)</f>
        <v>0.90778800000000004</v>
      </c>
      <c r="H74" s="105">
        <f t="shared" si="37"/>
        <v>0</v>
      </c>
      <c r="I74" s="107" t="s">
        <v>39</v>
      </c>
      <c r="K74" s="83">
        <v>5</v>
      </c>
      <c r="L74" s="108">
        <f t="shared" si="38"/>
        <v>2011</v>
      </c>
      <c r="M74" s="106">
        <f>'SCH P INPUTS'!I81</f>
        <v>0</v>
      </c>
      <c r="N74" s="104">
        <f t="shared" si="39"/>
        <v>0.93076999999999999</v>
      </c>
      <c r="O74" s="105">
        <f t="shared" si="40"/>
        <v>0</v>
      </c>
      <c r="P74" s="106">
        <f>'SCH P INPUTS'!I81+'SCH P INPUTS'!J81+'SCH P INPUTS'!K81</f>
        <v>0</v>
      </c>
      <c r="Q74" s="104">
        <f>HLOOKUP($S74,'TCJA - LOSS DISCOUNT FACTORS'!$B$15:$M$39,11,FALSE)</f>
        <v>0.93076999999999999</v>
      </c>
      <c r="R74" s="105">
        <f t="shared" si="41"/>
        <v>0</v>
      </c>
      <c r="S74" s="107" t="s">
        <v>39</v>
      </c>
      <c r="U74" s="83">
        <v>5</v>
      </c>
      <c r="V74" s="108">
        <f t="shared" si="43"/>
        <v>2011</v>
      </c>
      <c r="W74" s="4"/>
      <c r="X74" s="5"/>
      <c r="Y74" s="6"/>
      <c r="Z74" s="4"/>
      <c r="AA74" s="7"/>
      <c r="AB74" s="6"/>
      <c r="AC74" s="115"/>
    </row>
    <row r="75" spans="1:29" x14ac:dyDescent="0.3">
      <c r="A75" s="83">
        <v>6</v>
      </c>
      <c r="B75" s="108">
        <f t="shared" si="42"/>
        <v>2012</v>
      </c>
      <c r="C75" s="106">
        <f>'SCH P INPUTS'!C82</f>
        <v>0</v>
      </c>
      <c r="D75" s="104">
        <f t="shared" si="35"/>
        <v>0.90754199999999996</v>
      </c>
      <c r="E75" s="105">
        <f t="shared" si="36"/>
        <v>0</v>
      </c>
      <c r="F75" s="106">
        <f>'SCH P INPUTS'!C82+'SCH P INPUTS'!D82+'SCH P INPUTS'!E82</f>
        <v>0</v>
      </c>
      <c r="G75" s="104">
        <f>HLOOKUP($I75,'TCJA - LOSS DISCOUNT FACTORS'!$B$15:$M$39,10,FALSE)</f>
        <v>0.90754199999999996</v>
      </c>
      <c r="H75" s="105">
        <f t="shared" si="37"/>
        <v>0</v>
      </c>
      <c r="I75" s="107" t="s">
        <v>38</v>
      </c>
      <c r="K75" s="83">
        <v>6</v>
      </c>
      <c r="L75" s="108">
        <f t="shared" si="38"/>
        <v>2012</v>
      </c>
      <c r="M75" s="106">
        <f>'SCH P INPUTS'!I82</f>
        <v>0</v>
      </c>
      <c r="N75" s="104">
        <f t="shared" si="39"/>
        <v>0.92603999999999997</v>
      </c>
      <c r="O75" s="105">
        <f t="shared" si="40"/>
        <v>0</v>
      </c>
      <c r="P75" s="106">
        <f>'SCH P INPUTS'!I82+'SCH P INPUTS'!J82+'SCH P INPUTS'!K82</f>
        <v>0</v>
      </c>
      <c r="Q75" s="104">
        <f>HLOOKUP($S75,'TCJA - LOSS DISCOUNT FACTORS'!$B$15:$M$39,11,FALSE)</f>
        <v>0.92603999999999997</v>
      </c>
      <c r="R75" s="105">
        <f t="shared" si="41"/>
        <v>0</v>
      </c>
      <c r="S75" s="107" t="s">
        <v>38</v>
      </c>
      <c r="U75" s="83">
        <v>6</v>
      </c>
      <c r="V75" s="108">
        <f t="shared" si="43"/>
        <v>2012</v>
      </c>
      <c r="W75" s="4"/>
      <c r="X75" s="5"/>
      <c r="Y75" s="6"/>
      <c r="Z75" s="4"/>
      <c r="AA75" s="7"/>
      <c r="AB75" s="6"/>
      <c r="AC75" s="115"/>
    </row>
    <row r="76" spans="1:29" x14ac:dyDescent="0.3">
      <c r="A76" s="83">
        <v>7</v>
      </c>
      <c r="B76" s="108">
        <f t="shared" si="42"/>
        <v>2013</v>
      </c>
      <c r="C76" s="106">
        <f>'SCH P INPUTS'!C83</f>
        <v>0</v>
      </c>
      <c r="D76" s="104">
        <f t="shared" si="35"/>
        <v>0.90683599999999998</v>
      </c>
      <c r="E76" s="105">
        <f t="shared" si="36"/>
        <v>0</v>
      </c>
      <c r="F76" s="106">
        <f>'SCH P INPUTS'!C83+'SCH P INPUTS'!D83+'SCH P INPUTS'!E83</f>
        <v>0</v>
      </c>
      <c r="G76" s="104">
        <f>HLOOKUP($I76,'TCJA - LOSS DISCOUNT FACTORS'!$B$15:$M$39,10,FALSE)</f>
        <v>0.90683599999999998</v>
      </c>
      <c r="H76" s="105">
        <f t="shared" si="37"/>
        <v>0</v>
      </c>
      <c r="I76" s="107" t="s">
        <v>37</v>
      </c>
      <c r="K76" s="83">
        <v>7</v>
      </c>
      <c r="L76" s="108">
        <f t="shared" si="38"/>
        <v>2013</v>
      </c>
      <c r="M76" s="106">
        <f>'SCH P INPUTS'!I83</f>
        <v>0</v>
      </c>
      <c r="N76" s="104">
        <f t="shared" si="39"/>
        <v>0.92097600000000002</v>
      </c>
      <c r="O76" s="105">
        <f t="shared" si="40"/>
        <v>0</v>
      </c>
      <c r="P76" s="106">
        <f>'SCH P INPUTS'!I83+'SCH P INPUTS'!J83+'SCH P INPUTS'!K83</f>
        <v>0</v>
      </c>
      <c r="Q76" s="104">
        <f>HLOOKUP($S76,'TCJA - LOSS DISCOUNT FACTORS'!$B$15:$M$39,11,FALSE)</f>
        <v>0.92097600000000002</v>
      </c>
      <c r="R76" s="105">
        <f t="shared" si="41"/>
        <v>0</v>
      </c>
      <c r="S76" s="107" t="s">
        <v>37</v>
      </c>
      <c r="U76" s="83">
        <v>7</v>
      </c>
      <c r="V76" s="108">
        <f t="shared" si="43"/>
        <v>2013</v>
      </c>
      <c r="W76" s="4"/>
      <c r="X76" s="5"/>
      <c r="Y76" s="6"/>
      <c r="Z76" s="4"/>
      <c r="AA76" s="7"/>
      <c r="AB76" s="6"/>
      <c r="AC76" s="115"/>
    </row>
    <row r="77" spans="1:29" x14ac:dyDescent="0.3">
      <c r="A77" s="83">
        <v>8</v>
      </c>
      <c r="B77" s="108">
        <f t="shared" si="42"/>
        <v>2014</v>
      </c>
      <c r="C77" s="106">
        <f>'SCH P INPUTS'!C84</f>
        <v>0</v>
      </c>
      <c r="D77" s="104">
        <f t="shared" si="35"/>
        <v>0.909196</v>
      </c>
      <c r="E77" s="105">
        <f t="shared" si="36"/>
        <v>0</v>
      </c>
      <c r="F77" s="106">
        <f>'SCH P INPUTS'!C84+'SCH P INPUTS'!D84+'SCH P INPUTS'!E84</f>
        <v>0</v>
      </c>
      <c r="G77" s="104">
        <f>HLOOKUP($I77,'TCJA - LOSS DISCOUNT FACTORS'!$B$15:$M$39,10,FALSE)</f>
        <v>0.909196</v>
      </c>
      <c r="H77" s="105">
        <f t="shared" si="37"/>
        <v>0</v>
      </c>
      <c r="I77" s="107" t="s">
        <v>36</v>
      </c>
      <c r="K77" s="83">
        <v>8</v>
      </c>
      <c r="L77" s="108">
        <f t="shared" si="38"/>
        <v>2014</v>
      </c>
      <c r="M77" s="106">
        <f>'SCH P INPUTS'!I84</f>
        <v>0</v>
      </c>
      <c r="N77" s="104">
        <f t="shared" si="39"/>
        <v>0.92241499999999998</v>
      </c>
      <c r="O77" s="105">
        <f t="shared" si="40"/>
        <v>0</v>
      </c>
      <c r="P77" s="106">
        <f>'SCH P INPUTS'!I84+'SCH P INPUTS'!J84+'SCH P INPUTS'!K84</f>
        <v>0</v>
      </c>
      <c r="Q77" s="104">
        <f>HLOOKUP($S77,'TCJA - LOSS DISCOUNT FACTORS'!$B$15:$M$39,11,FALSE)</f>
        <v>0.92241499999999998</v>
      </c>
      <c r="R77" s="105">
        <f t="shared" si="41"/>
        <v>0</v>
      </c>
      <c r="S77" s="107" t="s">
        <v>36</v>
      </c>
      <c r="U77" s="83">
        <v>8</v>
      </c>
      <c r="V77" s="108">
        <f t="shared" si="43"/>
        <v>2014</v>
      </c>
      <c r="W77" s="4"/>
      <c r="X77" s="5"/>
      <c r="Y77" s="6"/>
      <c r="Z77" s="4"/>
      <c r="AA77" s="7"/>
      <c r="AB77" s="6"/>
      <c r="AC77" s="115"/>
    </row>
    <row r="78" spans="1:29" x14ac:dyDescent="0.3">
      <c r="A78" s="83">
        <v>9</v>
      </c>
      <c r="B78" s="108">
        <f t="shared" si="42"/>
        <v>2015</v>
      </c>
      <c r="C78" s="106">
        <f>'SCH P INPUTS'!C85</f>
        <v>0</v>
      </c>
      <c r="D78" s="104">
        <f t="shared" si="35"/>
        <v>0.90753499999999998</v>
      </c>
      <c r="E78" s="105">
        <f t="shared" si="36"/>
        <v>0</v>
      </c>
      <c r="F78" s="106">
        <f>'SCH P INPUTS'!C85+'SCH P INPUTS'!D85+'SCH P INPUTS'!E85</f>
        <v>0</v>
      </c>
      <c r="G78" s="104">
        <f>HLOOKUP($I78,'TCJA - LOSS DISCOUNT FACTORS'!$B$15:$M$39,10,FALSE)</f>
        <v>0.90753499999999998</v>
      </c>
      <c r="H78" s="105">
        <f t="shared" si="37"/>
        <v>0</v>
      </c>
      <c r="I78" s="107" t="s">
        <v>35</v>
      </c>
      <c r="K78" s="83">
        <v>9</v>
      </c>
      <c r="L78" s="108">
        <f t="shared" si="38"/>
        <v>2015</v>
      </c>
      <c r="M78" s="106">
        <f>'SCH P INPUTS'!I85</f>
        <v>0</v>
      </c>
      <c r="N78" s="104">
        <f t="shared" si="39"/>
        <v>0.92199200000000003</v>
      </c>
      <c r="O78" s="105">
        <f t="shared" si="40"/>
        <v>0</v>
      </c>
      <c r="P78" s="106">
        <f>'SCH P INPUTS'!I85+'SCH P INPUTS'!J85+'SCH P INPUTS'!K85</f>
        <v>0</v>
      </c>
      <c r="Q78" s="104">
        <f>HLOOKUP($S78,'TCJA - LOSS DISCOUNT FACTORS'!$B$15:$M$39,11,FALSE)</f>
        <v>0.92199200000000003</v>
      </c>
      <c r="R78" s="105">
        <f t="shared" si="41"/>
        <v>0</v>
      </c>
      <c r="S78" s="107" t="s">
        <v>35</v>
      </c>
      <c r="U78" s="83">
        <v>9</v>
      </c>
      <c r="V78" s="108">
        <f t="shared" si="43"/>
        <v>2015</v>
      </c>
      <c r="W78" s="4"/>
      <c r="X78" s="8"/>
      <c r="Y78" s="6"/>
      <c r="Z78" s="4"/>
      <c r="AA78" s="7"/>
      <c r="AB78" s="6"/>
      <c r="AC78" s="115"/>
    </row>
    <row r="79" spans="1:29" x14ac:dyDescent="0.3">
      <c r="A79" s="83">
        <v>10</v>
      </c>
      <c r="B79" s="108">
        <f t="shared" si="42"/>
        <v>2016</v>
      </c>
      <c r="C79" s="106">
        <f>'SCH P INPUTS'!C86</f>
        <v>0</v>
      </c>
      <c r="D79" s="104">
        <f t="shared" si="35"/>
        <v>0.90205299999999999</v>
      </c>
      <c r="E79" s="105">
        <f t="shared" si="36"/>
        <v>0</v>
      </c>
      <c r="F79" s="106">
        <f>'SCH P INPUTS'!C86+'SCH P INPUTS'!D86+'SCH P INPUTS'!E86</f>
        <v>0</v>
      </c>
      <c r="G79" s="104">
        <f>HLOOKUP($I79,'TCJA - LOSS DISCOUNT FACTORS'!$B$15:$M$39,10,FALSE)</f>
        <v>0.90205299999999999</v>
      </c>
      <c r="H79" s="105">
        <f t="shared" si="37"/>
        <v>0</v>
      </c>
      <c r="I79" s="107" t="s">
        <v>34</v>
      </c>
      <c r="J79" s="25"/>
      <c r="K79" s="83">
        <v>10</v>
      </c>
      <c r="L79" s="108">
        <f t="shared" si="38"/>
        <v>2016</v>
      </c>
      <c r="M79" s="106">
        <f>'SCH P INPUTS'!I86</f>
        <v>0</v>
      </c>
      <c r="N79" s="104">
        <f t="shared" si="39"/>
        <v>0.91694399999999998</v>
      </c>
      <c r="O79" s="105">
        <f t="shared" si="40"/>
        <v>0</v>
      </c>
      <c r="P79" s="106">
        <f>'SCH P INPUTS'!I86+'SCH P INPUTS'!J86+'SCH P INPUTS'!K86</f>
        <v>0</v>
      </c>
      <c r="Q79" s="104">
        <f>HLOOKUP($S79,'TCJA - LOSS DISCOUNT FACTORS'!$B$15:$M$39,11,FALSE)</f>
        <v>0.91694399999999998</v>
      </c>
      <c r="R79" s="105">
        <f t="shared" si="41"/>
        <v>0</v>
      </c>
      <c r="S79" s="107" t="s">
        <v>34</v>
      </c>
      <c r="T79" s="25"/>
      <c r="U79" s="83">
        <v>10</v>
      </c>
      <c r="V79" s="108">
        <f t="shared" si="43"/>
        <v>2016</v>
      </c>
      <c r="W79" s="106">
        <f>'SCH P INPUTS'!O86</f>
        <v>0</v>
      </c>
      <c r="X79" s="104">
        <f>AA79</f>
        <v>0.97133899999999995</v>
      </c>
      <c r="Y79" s="105">
        <f t="shared" ref="Y79:Y80" si="44">W79*X79</f>
        <v>0</v>
      </c>
      <c r="Z79" s="106">
        <f>'SCH P INPUTS'!O86+'SCH P INPUTS'!P86+'SCH P INPUTS'!Q86</f>
        <v>0</v>
      </c>
      <c r="AA79" s="104">
        <f>HLOOKUP($AC79,'TCJA - LOSS DISCOUNT FACTORS'!$B$15:$M$39,13,FALSE)</f>
        <v>0.97133899999999995</v>
      </c>
      <c r="AB79" s="105">
        <f>Z79*AA79</f>
        <v>0</v>
      </c>
      <c r="AC79" s="107" t="s">
        <v>34</v>
      </c>
    </row>
    <row r="80" spans="1:29" x14ac:dyDescent="0.3">
      <c r="A80" s="96">
        <v>11</v>
      </c>
      <c r="B80" s="109">
        <f t="shared" si="42"/>
        <v>2017</v>
      </c>
      <c r="C80" s="110">
        <f>'SCH P INPUTS'!C87</f>
        <v>0</v>
      </c>
      <c r="D80" s="111">
        <f t="shared" si="35"/>
        <v>0.89368300000000001</v>
      </c>
      <c r="E80" s="112">
        <f t="shared" si="36"/>
        <v>0</v>
      </c>
      <c r="F80" s="110">
        <f>'SCH P INPUTS'!C87+'SCH P INPUTS'!D87+'SCH P INPUTS'!E87</f>
        <v>0</v>
      </c>
      <c r="G80" s="111">
        <f>HLOOKUP($I80,'TCJA - LOSS DISCOUNT FACTORS'!$B$15:$M$39,10,FALSE)</f>
        <v>0.89368300000000001</v>
      </c>
      <c r="H80" s="112">
        <f t="shared" si="37"/>
        <v>0</v>
      </c>
      <c r="I80" s="107" t="s">
        <v>33</v>
      </c>
      <c r="K80" s="96">
        <v>11</v>
      </c>
      <c r="L80" s="109">
        <f t="shared" si="38"/>
        <v>2017</v>
      </c>
      <c r="M80" s="110">
        <f>'SCH P INPUTS'!I87</f>
        <v>0</v>
      </c>
      <c r="N80" s="111">
        <f t="shared" si="39"/>
        <v>0.90891499999999992</v>
      </c>
      <c r="O80" s="112">
        <f t="shared" si="40"/>
        <v>0</v>
      </c>
      <c r="P80" s="110">
        <f>'SCH P INPUTS'!I87+'SCH P INPUTS'!J87+'SCH P INPUTS'!K87</f>
        <v>0</v>
      </c>
      <c r="Q80" s="111">
        <f>HLOOKUP($S80,'TCJA - LOSS DISCOUNT FACTORS'!$B$15:$M$39,11,FALSE)</f>
        <v>0.90891499999999992</v>
      </c>
      <c r="R80" s="112">
        <f t="shared" si="41"/>
        <v>0</v>
      </c>
      <c r="S80" s="107" t="s">
        <v>33</v>
      </c>
      <c r="U80" s="96">
        <v>11</v>
      </c>
      <c r="V80" s="109">
        <f t="shared" si="43"/>
        <v>2017</v>
      </c>
      <c r="W80" s="110">
        <f>'SCH P INPUTS'!O87</f>
        <v>0</v>
      </c>
      <c r="X80" s="111">
        <f>AA80</f>
        <v>0.97513499999999997</v>
      </c>
      <c r="Y80" s="112">
        <f t="shared" si="44"/>
        <v>0</v>
      </c>
      <c r="Z80" s="110">
        <f>'SCH P INPUTS'!O87+'SCH P INPUTS'!P87+'SCH P INPUTS'!Q87</f>
        <v>0</v>
      </c>
      <c r="AA80" s="111">
        <f>HLOOKUP($AC80,'TCJA - LOSS DISCOUNT FACTORS'!$B$15:$M$39,13,FALSE)</f>
        <v>0.97513499999999997</v>
      </c>
      <c r="AB80" s="112">
        <f t="shared" ref="AB80" si="45">Z80*AA80</f>
        <v>0</v>
      </c>
      <c r="AC80" s="107" t="s">
        <v>33</v>
      </c>
    </row>
    <row r="81" spans="1:29" x14ac:dyDescent="0.3">
      <c r="A81" s="96">
        <v>12</v>
      </c>
      <c r="B81" s="113" t="s">
        <v>66</v>
      </c>
      <c r="C81" s="110">
        <f>SUM(C70:C80)</f>
        <v>0</v>
      </c>
      <c r="D81" s="110"/>
      <c r="E81" s="112">
        <f>SUM(E70:E80)</f>
        <v>0</v>
      </c>
      <c r="F81" s="110">
        <f>SUM(F70:F80)</f>
        <v>0</v>
      </c>
      <c r="G81" s="110"/>
      <c r="H81" s="112">
        <f>SUM(H70:H80)</f>
        <v>0</v>
      </c>
      <c r="I81" s="115"/>
      <c r="K81" s="96">
        <v>12</v>
      </c>
      <c r="L81" s="113" t="s">
        <v>66</v>
      </c>
      <c r="M81" s="110">
        <f>SUM(M70:M80)</f>
        <v>0</v>
      </c>
      <c r="N81" s="110"/>
      <c r="O81" s="112">
        <f>SUM(O70:O80)</f>
        <v>0</v>
      </c>
      <c r="P81" s="110">
        <f>SUM(P70:P80)</f>
        <v>0</v>
      </c>
      <c r="Q81" s="110"/>
      <c r="R81" s="112">
        <f>SUM(R70:R80)</f>
        <v>0</v>
      </c>
      <c r="S81" s="115"/>
      <c r="U81" s="96">
        <v>12</v>
      </c>
      <c r="V81" s="113" t="s">
        <v>66</v>
      </c>
      <c r="W81" s="110">
        <f>SUM(W70:W80)</f>
        <v>0</v>
      </c>
      <c r="X81" s="110"/>
      <c r="Y81" s="112">
        <f>SUM(Y70:Y80)</f>
        <v>0</v>
      </c>
      <c r="Z81" s="110">
        <f>SUM(Z70:Z80)</f>
        <v>0</v>
      </c>
      <c r="AA81" s="110"/>
      <c r="AB81" s="112">
        <f>SUM(AB70:AB80)</f>
        <v>0</v>
      </c>
    </row>
    <row r="83" spans="1:29" x14ac:dyDescent="0.3">
      <c r="A83" s="247">
        <v>13</v>
      </c>
      <c r="B83" s="247"/>
      <c r="C83" s="247"/>
      <c r="D83" s="247"/>
      <c r="E83" s="247"/>
      <c r="F83" s="247"/>
      <c r="G83" s="247"/>
      <c r="H83" s="247"/>
      <c r="I83" s="48"/>
      <c r="K83" s="247">
        <v>14</v>
      </c>
      <c r="L83" s="247"/>
      <c r="M83" s="247"/>
      <c r="N83" s="247"/>
      <c r="O83" s="247"/>
      <c r="P83" s="247"/>
      <c r="Q83" s="247"/>
      <c r="R83" s="247"/>
      <c r="S83" s="48"/>
      <c r="U83" s="247">
        <v>15</v>
      </c>
      <c r="V83" s="247"/>
      <c r="W83" s="247"/>
      <c r="X83" s="247"/>
      <c r="Y83" s="247"/>
      <c r="Z83" s="247"/>
      <c r="AA83" s="247"/>
      <c r="AB83" s="247"/>
    </row>
    <row r="84" spans="1:29" x14ac:dyDescent="0.3">
      <c r="A84" s="39" t="s">
        <v>57</v>
      </c>
      <c r="C84" s="39" t="s">
        <v>82</v>
      </c>
      <c r="D84" s="39"/>
      <c r="E84" s="39"/>
      <c r="G84" s="39"/>
      <c r="H84" s="39"/>
      <c r="I84" s="39"/>
      <c r="J84" s="39"/>
      <c r="K84" s="39" t="s">
        <v>57</v>
      </c>
      <c r="M84" s="39" t="s">
        <v>83</v>
      </c>
      <c r="N84" s="39"/>
      <c r="O84" s="39"/>
      <c r="Q84" s="39"/>
      <c r="R84" s="39"/>
      <c r="S84" s="39"/>
      <c r="T84" s="39"/>
      <c r="U84" s="39" t="s">
        <v>57</v>
      </c>
      <c r="W84" s="39" t="s">
        <v>84</v>
      </c>
      <c r="X84" s="39"/>
      <c r="Y84" s="39"/>
      <c r="AA84" s="39"/>
      <c r="AB84" s="39"/>
    </row>
    <row r="85" spans="1:29" x14ac:dyDescent="0.3">
      <c r="A85" s="242"/>
      <c r="B85" s="243"/>
      <c r="C85" s="72">
        <v>23</v>
      </c>
      <c r="D85" s="72"/>
      <c r="E85" s="92"/>
      <c r="F85" s="72" t="s">
        <v>72</v>
      </c>
      <c r="G85" s="72"/>
      <c r="H85" s="92"/>
      <c r="I85" s="93"/>
      <c r="K85" s="242"/>
      <c r="L85" s="243"/>
      <c r="M85" s="72">
        <v>23</v>
      </c>
      <c r="N85" s="72"/>
      <c r="O85" s="92"/>
      <c r="P85" s="72" t="s">
        <v>72</v>
      </c>
      <c r="Q85" s="72"/>
      <c r="R85" s="92"/>
      <c r="S85" s="93"/>
      <c r="U85" s="242"/>
      <c r="V85" s="243"/>
      <c r="W85" s="72">
        <v>23</v>
      </c>
      <c r="X85" s="72"/>
      <c r="Y85" s="92"/>
      <c r="Z85" s="72" t="s">
        <v>72</v>
      </c>
      <c r="AA85" s="72"/>
      <c r="AB85" s="92"/>
    </row>
    <row r="86" spans="1:29" ht="57.6" x14ac:dyDescent="0.3">
      <c r="A86" s="244"/>
      <c r="B86" s="245"/>
      <c r="C86" s="94" t="s">
        <v>63</v>
      </c>
      <c r="D86" s="94" t="s">
        <v>73</v>
      </c>
      <c r="E86" s="95" t="s">
        <v>74</v>
      </c>
      <c r="F86" s="94" t="s">
        <v>75</v>
      </c>
      <c r="G86" s="94" t="s">
        <v>73</v>
      </c>
      <c r="H86" s="95" t="s">
        <v>76</v>
      </c>
      <c r="I86" s="97"/>
      <c r="K86" s="244"/>
      <c r="L86" s="245"/>
      <c r="M86" s="94" t="s">
        <v>63</v>
      </c>
      <c r="N86" s="94" t="s">
        <v>73</v>
      </c>
      <c r="O86" s="95" t="s">
        <v>74</v>
      </c>
      <c r="P86" s="94" t="s">
        <v>75</v>
      </c>
      <c r="Q86" s="94" t="s">
        <v>73</v>
      </c>
      <c r="R86" s="95" t="s">
        <v>76</v>
      </c>
      <c r="S86" s="97"/>
      <c r="U86" s="244"/>
      <c r="V86" s="245"/>
      <c r="W86" s="94" t="s">
        <v>63</v>
      </c>
      <c r="X86" s="94" t="s">
        <v>73</v>
      </c>
      <c r="Y86" s="95" t="s">
        <v>74</v>
      </c>
      <c r="Z86" s="94" t="s">
        <v>75</v>
      </c>
      <c r="AA86" s="94" t="s">
        <v>73</v>
      </c>
      <c r="AB86" s="95" t="s">
        <v>76</v>
      </c>
    </row>
    <row r="87" spans="1:29" x14ac:dyDescent="0.3">
      <c r="A87" s="81">
        <v>1</v>
      </c>
      <c r="B87" s="98" t="str">
        <f>B18</f>
        <v>Prior</v>
      </c>
      <c r="C87" s="99">
        <f>'SCH P INPUTS'!C94</f>
        <v>0</v>
      </c>
      <c r="D87" s="100">
        <f>G87</f>
        <v>0.98551299999999997</v>
      </c>
      <c r="E87" s="101">
        <f>C87*D87</f>
        <v>0</v>
      </c>
      <c r="F87" s="99">
        <f>'SCH P INPUTS'!C94+'SCH P INPUTS'!D94+'SCH P INPUTS'!E94</f>
        <v>0</v>
      </c>
      <c r="G87" s="118">
        <f>HLOOKUP($I87,'TCJA - LOSS DISCOUNT FACTORS'!$B$15:$M$39,14,FALSE)</f>
        <v>0.98551299999999997</v>
      </c>
      <c r="H87" s="101">
        <f>F87*G87</f>
        <v>0</v>
      </c>
      <c r="I87" s="116" t="s">
        <v>136</v>
      </c>
      <c r="K87" s="81">
        <v>1</v>
      </c>
      <c r="L87" s="98" t="str">
        <f>B18</f>
        <v>Prior</v>
      </c>
      <c r="M87" s="99">
        <f>'SCH P INPUTS'!I94</f>
        <v>0</v>
      </c>
      <c r="N87" s="100">
        <f>Q87</f>
        <v>0.98551299999999997</v>
      </c>
      <c r="O87" s="101">
        <f>M87*N87</f>
        <v>0</v>
      </c>
      <c r="P87" s="99">
        <f>'SCH P INPUTS'!I94+'SCH P INPUTS'!J94+'SCH P INPUTS'!K94</f>
        <v>0</v>
      </c>
      <c r="Q87" s="118">
        <f>HLOOKUP($S87,'TCJA - LOSS DISCOUNT FACTORS'!$B$15:$M$39,15,FALSE)</f>
        <v>0.98551299999999997</v>
      </c>
      <c r="R87" s="101">
        <f>P87*Q87</f>
        <v>0</v>
      </c>
      <c r="S87" s="116" t="s">
        <v>136</v>
      </c>
      <c r="U87" s="81">
        <v>1</v>
      </c>
      <c r="V87" s="98" t="str">
        <f>B18</f>
        <v>Prior</v>
      </c>
      <c r="W87" s="99">
        <f>'SCH P INPUTS'!O94</f>
        <v>0</v>
      </c>
      <c r="X87" s="100">
        <f>AA87</f>
        <v>0.98551299999999997</v>
      </c>
      <c r="Y87" s="101">
        <f>W87*X87</f>
        <v>0</v>
      </c>
      <c r="Z87" s="99">
        <f>'SCH P INPUTS'!O94+'SCH P INPUTS'!P94+'SCH P INPUTS'!Q94</f>
        <v>0</v>
      </c>
      <c r="AA87" s="118">
        <f>HLOOKUP($AC87,'TCJA - LOSS DISCOUNT FACTORS'!$B$15:$M$39,16,FALSE)</f>
        <v>0.98551299999999997</v>
      </c>
      <c r="AB87" s="101">
        <f>Z87*AA87</f>
        <v>0</v>
      </c>
      <c r="AC87" s="116" t="s">
        <v>136</v>
      </c>
    </row>
    <row r="88" spans="1:29" x14ac:dyDescent="0.3">
      <c r="A88" s="83">
        <v>2</v>
      </c>
      <c r="B88" s="108">
        <f>B71</f>
        <v>2008</v>
      </c>
      <c r="C88" s="4"/>
      <c r="D88" s="5"/>
      <c r="E88" s="6"/>
      <c r="F88" s="4"/>
      <c r="G88" s="7"/>
      <c r="H88" s="6"/>
      <c r="I88" s="115"/>
      <c r="K88" s="83">
        <v>2</v>
      </c>
      <c r="L88" s="108">
        <f t="shared" ref="L88:L97" si="46">B88</f>
        <v>2008</v>
      </c>
      <c r="M88" s="4"/>
      <c r="N88" s="5"/>
      <c r="O88" s="6"/>
      <c r="P88" s="4"/>
      <c r="Q88" s="7"/>
      <c r="R88" s="6"/>
      <c r="S88" s="115"/>
      <c r="U88" s="83">
        <v>2</v>
      </c>
      <c r="V88" s="108">
        <f>L88</f>
        <v>2008</v>
      </c>
      <c r="W88" s="4"/>
      <c r="X88" s="5"/>
      <c r="Y88" s="6"/>
      <c r="Z88" s="4"/>
      <c r="AA88" s="7"/>
      <c r="AB88" s="6"/>
      <c r="AC88" s="115"/>
    </row>
    <row r="89" spans="1:29" x14ac:dyDescent="0.3">
      <c r="A89" s="83">
        <v>3</v>
      </c>
      <c r="B89" s="108">
        <f t="shared" ref="B89:B97" si="47">B72</f>
        <v>2009</v>
      </c>
      <c r="C89" s="4"/>
      <c r="D89" s="5"/>
      <c r="E89" s="6"/>
      <c r="F89" s="4"/>
      <c r="G89" s="7"/>
      <c r="H89" s="6"/>
      <c r="I89" s="115"/>
      <c r="K89" s="83">
        <v>3</v>
      </c>
      <c r="L89" s="108">
        <f t="shared" si="46"/>
        <v>2009</v>
      </c>
      <c r="M89" s="4"/>
      <c r="N89" s="5"/>
      <c r="O89" s="6"/>
      <c r="P89" s="4"/>
      <c r="Q89" s="7"/>
      <c r="R89" s="6"/>
      <c r="S89" s="115"/>
      <c r="U89" s="83">
        <v>3</v>
      </c>
      <c r="V89" s="108">
        <f t="shared" ref="V89:V97" si="48">L89</f>
        <v>2009</v>
      </c>
      <c r="W89" s="4"/>
      <c r="X89" s="5"/>
      <c r="Y89" s="6"/>
      <c r="Z89" s="4"/>
      <c r="AA89" s="7"/>
      <c r="AB89" s="6"/>
      <c r="AC89" s="115"/>
    </row>
    <row r="90" spans="1:29" x14ac:dyDescent="0.3">
      <c r="A90" s="83">
        <v>4</v>
      </c>
      <c r="B90" s="108">
        <f t="shared" si="47"/>
        <v>2010</v>
      </c>
      <c r="C90" s="4"/>
      <c r="D90" s="5"/>
      <c r="E90" s="6"/>
      <c r="F90" s="4"/>
      <c r="G90" s="7"/>
      <c r="H90" s="6"/>
      <c r="I90" s="115"/>
      <c r="K90" s="83">
        <v>4</v>
      </c>
      <c r="L90" s="108">
        <f t="shared" si="46"/>
        <v>2010</v>
      </c>
      <c r="M90" s="4"/>
      <c r="N90" s="5"/>
      <c r="O90" s="6"/>
      <c r="P90" s="4"/>
      <c r="Q90" s="7"/>
      <c r="R90" s="6"/>
      <c r="S90" s="115"/>
      <c r="U90" s="83">
        <v>4</v>
      </c>
      <c r="V90" s="108">
        <f t="shared" si="48"/>
        <v>2010</v>
      </c>
      <c r="W90" s="4"/>
      <c r="X90" s="5"/>
      <c r="Y90" s="6"/>
      <c r="Z90" s="4"/>
      <c r="AA90" s="7"/>
      <c r="AB90" s="6"/>
      <c r="AC90" s="115"/>
    </row>
    <row r="91" spans="1:29" x14ac:dyDescent="0.3">
      <c r="A91" s="83">
        <v>5</v>
      </c>
      <c r="B91" s="108">
        <f t="shared" si="47"/>
        <v>2011</v>
      </c>
      <c r="C91" s="4"/>
      <c r="D91" s="5"/>
      <c r="E91" s="6"/>
      <c r="F91" s="4"/>
      <c r="G91" s="7"/>
      <c r="H91" s="6"/>
      <c r="I91" s="115"/>
      <c r="K91" s="83">
        <v>5</v>
      </c>
      <c r="L91" s="108">
        <f t="shared" si="46"/>
        <v>2011</v>
      </c>
      <c r="M91" s="4"/>
      <c r="N91" s="5"/>
      <c r="O91" s="6"/>
      <c r="P91" s="4"/>
      <c r="Q91" s="7"/>
      <c r="R91" s="6"/>
      <c r="S91" s="115"/>
      <c r="U91" s="83">
        <v>5</v>
      </c>
      <c r="V91" s="108">
        <f t="shared" si="48"/>
        <v>2011</v>
      </c>
      <c r="W91" s="4"/>
      <c r="X91" s="5"/>
      <c r="Y91" s="6"/>
      <c r="Z91" s="4"/>
      <c r="AA91" s="7"/>
      <c r="AB91" s="6"/>
      <c r="AC91" s="115"/>
    </row>
    <row r="92" spans="1:29" x14ac:dyDescent="0.3">
      <c r="A92" s="83">
        <v>6</v>
      </c>
      <c r="B92" s="108">
        <f t="shared" si="47"/>
        <v>2012</v>
      </c>
      <c r="C92" s="4"/>
      <c r="D92" s="5"/>
      <c r="E92" s="6"/>
      <c r="F92" s="4"/>
      <c r="G92" s="7"/>
      <c r="H92" s="6"/>
      <c r="I92" s="115"/>
      <c r="K92" s="83">
        <v>6</v>
      </c>
      <c r="L92" s="108">
        <f t="shared" si="46"/>
        <v>2012</v>
      </c>
      <c r="M92" s="4"/>
      <c r="N92" s="5"/>
      <c r="O92" s="6"/>
      <c r="P92" s="4"/>
      <c r="Q92" s="7"/>
      <c r="R92" s="6"/>
      <c r="S92" s="115"/>
      <c r="U92" s="83">
        <v>6</v>
      </c>
      <c r="V92" s="108">
        <f t="shared" si="48"/>
        <v>2012</v>
      </c>
      <c r="W92" s="4"/>
      <c r="X92" s="5"/>
      <c r="Y92" s="6"/>
      <c r="Z92" s="4"/>
      <c r="AA92" s="7"/>
      <c r="AB92" s="6"/>
      <c r="AC92" s="115"/>
    </row>
    <row r="93" spans="1:29" x14ac:dyDescent="0.3">
      <c r="A93" s="83">
        <v>7</v>
      </c>
      <c r="B93" s="108">
        <f t="shared" si="47"/>
        <v>2013</v>
      </c>
      <c r="C93" s="4"/>
      <c r="D93" s="5"/>
      <c r="E93" s="6"/>
      <c r="F93" s="4"/>
      <c r="G93" s="7"/>
      <c r="H93" s="6"/>
      <c r="I93" s="115"/>
      <c r="K93" s="83">
        <v>7</v>
      </c>
      <c r="L93" s="108">
        <f t="shared" si="46"/>
        <v>2013</v>
      </c>
      <c r="M93" s="4"/>
      <c r="N93" s="5"/>
      <c r="O93" s="6"/>
      <c r="P93" s="4"/>
      <c r="Q93" s="7"/>
      <c r="R93" s="6"/>
      <c r="S93" s="115"/>
      <c r="U93" s="83">
        <v>7</v>
      </c>
      <c r="V93" s="108">
        <f t="shared" si="48"/>
        <v>2013</v>
      </c>
      <c r="W93" s="4"/>
      <c r="X93" s="5"/>
      <c r="Y93" s="6"/>
      <c r="Z93" s="4"/>
      <c r="AA93" s="7"/>
      <c r="AB93" s="6"/>
      <c r="AC93" s="115"/>
    </row>
    <row r="94" spans="1:29" x14ac:dyDescent="0.3">
      <c r="A94" s="83">
        <v>8</v>
      </c>
      <c r="B94" s="108">
        <f t="shared" si="47"/>
        <v>2014</v>
      </c>
      <c r="C94" s="4"/>
      <c r="D94" s="5"/>
      <c r="E94" s="6"/>
      <c r="F94" s="4"/>
      <c r="G94" s="7"/>
      <c r="H94" s="6"/>
      <c r="I94" s="115"/>
      <c r="K94" s="83">
        <v>8</v>
      </c>
      <c r="L94" s="108">
        <f t="shared" si="46"/>
        <v>2014</v>
      </c>
      <c r="M94" s="4"/>
      <c r="N94" s="5"/>
      <c r="O94" s="6"/>
      <c r="P94" s="4"/>
      <c r="Q94" s="7"/>
      <c r="R94" s="6"/>
      <c r="S94" s="115"/>
      <c r="U94" s="83">
        <v>8</v>
      </c>
      <c r="V94" s="108">
        <f t="shared" si="48"/>
        <v>2014</v>
      </c>
      <c r="W94" s="4"/>
      <c r="X94" s="5"/>
      <c r="Y94" s="6"/>
      <c r="Z94" s="4"/>
      <c r="AA94" s="7"/>
      <c r="AB94" s="6"/>
      <c r="AC94" s="115"/>
    </row>
    <row r="95" spans="1:29" x14ac:dyDescent="0.3">
      <c r="A95" s="83">
        <v>9</v>
      </c>
      <c r="B95" s="108">
        <f t="shared" si="47"/>
        <v>2015</v>
      </c>
      <c r="C95" s="4"/>
      <c r="D95" s="8"/>
      <c r="E95" s="6"/>
      <c r="F95" s="4"/>
      <c r="G95" s="7"/>
      <c r="H95" s="6"/>
      <c r="I95" s="115"/>
      <c r="K95" s="83">
        <v>9</v>
      </c>
      <c r="L95" s="108">
        <f t="shared" si="46"/>
        <v>2015</v>
      </c>
      <c r="M95" s="4"/>
      <c r="N95" s="8"/>
      <c r="O95" s="6"/>
      <c r="P95" s="4"/>
      <c r="Q95" s="7"/>
      <c r="R95" s="6"/>
      <c r="S95" s="115"/>
      <c r="U95" s="83">
        <v>9</v>
      </c>
      <c r="V95" s="108">
        <f t="shared" si="48"/>
        <v>2015</v>
      </c>
      <c r="W95" s="4"/>
      <c r="X95" s="8"/>
      <c r="Y95" s="6"/>
      <c r="Z95" s="4"/>
      <c r="AA95" s="7"/>
      <c r="AB95" s="6"/>
      <c r="AC95" s="115"/>
    </row>
    <row r="96" spans="1:29" x14ac:dyDescent="0.3">
      <c r="A96" s="83">
        <v>10</v>
      </c>
      <c r="B96" s="108">
        <f t="shared" si="47"/>
        <v>2016</v>
      </c>
      <c r="C96" s="106">
        <f>'SCH P INPUTS'!C103</f>
        <v>0</v>
      </c>
      <c r="D96" s="104">
        <f>G96</f>
        <v>0.97133899999999995</v>
      </c>
      <c r="E96" s="105">
        <f>C96*D96</f>
        <v>0</v>
      </c>
      <c r="F96" s="106">
        <f>'SCH P INPUTS'!C103+'SCH P INPUTS'!D103+'SCH P INPUTS'!E103</f>
        <v>0</v>
      </c>
      <c r="G96" s="119">
        <f>HLOOKUP($I96,'TCJA - LOSS DISCOUNT FACTORS'!$B$15:$M$39,14,FALSE)</f>
        <v>0.97133899999999995</v>
      </c>
      <c r="H96" s="105">
        <f>F96*G96</f>
        <v>0</v>
      </c>
      <c r="I96" s="107" t="s">
        <v>34</v>
      </c>
      <c r="J96" s="25"/>
      <c r="K96" s="83">
        <v>10</v>
      </c>
      <c r="L96" s="108">
        <f t="shared" si="46"/>
        <v>2016</v>
      </c>
      <c r="M96" s="106">
        <f>'SCH P INPUTS'!I103</f>
        <v>0</v>
      </c>
      <c r="N96" s="104">
        <f>Q96</f>
        <v>0.97133899999999995</v>
      </c>
      <c r="O96" s="105">
        <f>M96*N96</f>
        <v>0</v>
      </c>
      <c r="P96" s="106">
        <f>'SCH P INPUTS'!I103+'SCH P INPUTS'!J103+'SCH P INPUTS'!K103</f>
        <v>0</v>
      </c>
      <c r="Q96" s="119">
        <f>HLOOKUP($S96,'TCJA - LOSS DISCOUNT FACTORS'!$B$15:$M$39,15,FALSE)</f>
        <v>0.97133899999999995</v>
      </c>
      <c r="R96" s="105">
        <f>P96*Q96</f>
        <v>0</v>
      </c>
      <c r="S96" s="107" t="s">
        <v>34</v>
      </c>
      <c r="T96" s="25"/>
      <c r="U96" s="83">
        <v>10</v>
      </c>
      <c r="V96" s="108">
        <f t="shared" si="48"/>
        <v>2016</v>
      </c>
      <c r="W96" s="106">
        <f>'SCH P INPUTS'!O103</f>
        <v>0</v>
      </c>
      <c r="X96" s="104">
        <f>AA96</f>
        <v>0.97133899999999995</v>
      </c>
      <c r="Y96" s="105">
        <f>W96*X96</f>
        <v>0</v>
      </c>
      <c r="Z96" s="106">
        <f>'SCH P INPUTS'!O103+'SCH P INPUTS'!P103+'SCH P INPUTS'!Q103</f>
        <v>0</v>
      </c>
      <c r="AA96" s="119">
        <f>HLOOKUP($AC96,'TCJA - LOSS DISCOUNT FACTORS'!$B$15:$M$39,16,FALSE)</f>
        <v>0.97133899999999995</v>
      </c>
      <c r="AB96" s="105">
        <f>Z96*AA96</f>
        <v>0</v>
      </c>
      <c r="AC96" s="107" t="s">
        <v>34</v>
      </c>
    </row>
    <row r="97" spans="1:29" x14ac:dyDescent="0.3">
      <c r="A97" s="96">
        <v>11</v>
      </c>
      <c r="B97" s="109">
        <f t="shared" si="47"/>
        <v>2017</v>
      </c>
      <c r="C97" s="110">
        <f>'SCH P INPUTS'!C104</f>
        <v>0</v>
      </c>
      <c r="D97" s="111">
        <f>G97</f>
        <v>0.98389199999999999</v>
      </c>
      <c r="E97" s="112">
        <f>C97*D97</f>
        <v>0</v>
      </c>
      <c r="F97" s="110">
        <f>'SCH P INPUTS'!C104+'SCH P INPUTS'!D104+'SCH P INPUTS'!E104</f>
        <v>0</v>
      </c>
      <c r="G97" s="111">
        <f>HLOOKUP($I97,'TCJA - LOSS DISCOUNT FACTORS'!$B$15:$M$39,14,FALSE)</f>
        <v>0.98389199999999999</v>
      </c>
      <c r="H97" s="112">
        <f>F97*G97</f>
        <v>0</v>
      </c>
      <c r="I97" s="107" t="s">
        <v>33</v>
      </c>
      <c r="K97" s="96">
        <v>11</v>
      </c>
      <c r="L97" s="109">
        <f t="shared" si="46"/>
        <v>2017</v>
      </c>
      <c r="M97" s="110">
        <f>'SCH P INPUTS'!I104</f>
        <v>0</v>
      </c>
      <c r="N97" s="111">
        <f>Q97</f>
        <v>0.95989400000000002</v>
      </c>
      <c r="O97" s="112">
        <f>M97*N97</f>
        <v>0</v>
      </c>
      <c r="P97" s="110">
        <f>'SCH P INPUTS'!I104+'SCH P INPUTS'!J104+'SCH P INPUTS'!K104</f>
        <v>0</v>
      </c>
      <c r="Q97" s="111">
        <f>HLOOKUP($S97,'TCJA - LOSS DISCOUNT FACTORS'!$B$15:$M$39,15,FALSE)</f>
        <v>0.95989400000000002</v>
      </c>
      <c r="R97" s="112">
        <f>P97*Q97</f>
        <v>0</v>
      </c>
      <c r="S97" s="107" t="s">
        <v>33</v>
      </c>
      <c r="U97" s="96">
        <v>11</v>
      </c>
      <c r="V97" s="109">
        <f t="shared" si="48"/>
        <v>2017</v>
      </c>
      <c r="W97" s="110">
        <f>'SCH P INPUTS'!O104</f>
        <v>0</v>
      </c>
      <c r="X97" s="111">
        <f>AA97</f>
        <v>0.97101399999999993</v>
      </c>
      <c r="Y97" s="112">
        <f>W97*X97</f>
        <v>0</v>
      </c>
      <c r="Z97" s="110">
        <f>'SCH P INPUTS'!O104+'SCH P INPUTS'!P104+'SCH P INPUTS'!Q104</f>
        <v>0</v>
      </c>
      <c r="AA97" s="111">
        <f>HLOOKUP($AC97,'TCJA - LOSS DISCOUNT FACTORS'!$B$15:$M$39,16,FALSE)</f>
        <v>0.97101399999999993</v>
      </c>
      <c r="AB97" s="112">
        <f>Z97*AA97</f>
        <v>0</v>
      </c>
      <c r="AC97" s="107" t="s">
        <v>33</v>
      </c>
    </row>
    <row r="98" spans="1:29" x14ac:dyDescent="0.3">
      <c r="A98" s="96">
        <v>12</v>
      </c>
      <c r="B98" s="113" t="s">
        <v>66</v>
      </c>
      <c r="C98" s="110">
        <f>SUM(C87:C97)</f>
        <v>0</v>
      </c>
      <c r="D98" s="110"/>
      <c r="E98" s="112">
        <f>SUM(E87:E97)</f>
        <v>0</v>
      </c>
      <c r="F98" s="110">
        <f>SUM(F87:F97)</f>
        <v>0</v>
      </c>
      <c r="G98" s="110"/>
      <c r="H98" s="112">
        <f>SUM(H87:H97)</f>
        <v>0</v>
      </c>
      <c r="I98" s="115"/>
      <c r="K98" s="96">
        <v>12</v>
      </c>
      <c r="L98" s="113" t="s">
        <v>66</v>
      </c>
      <c r="M98" s="110">
        <f>SUM(M87:M97)</f>
        <v>0</v>
      </c>
      <c r="N98" s="110"/>
      <c r="O98" s="112">
        <f>SUM(O87:O97)</f>
        <v>0</v>
      </c>
      <c r="P98" s="110">
        <f>SUM(P87:P97)</f>
        <v>0</v>
      </c>
      <c r="Q98" s="110"/>
      <c r="R98" s="112">
        <f>SUM(R87:R97)</f>
        <v>0</v>
      </c>
      <c r="S98" s="115"/>
      <c r="U98" s="96">
        <v>12</v>
      </c>
      <c r="V98" s="113" t="s">
        <v>66</v>
      </c>
      <c r="W98" s="110">
        <f>SUM(W87:W97)</f>
        <v>0</v>
      </c>
      <c r="X98" s="110"/>
      <c r="Y98" s="112">
        <f>SUM(Y87:Y97)</f>
        <v>0</v>
      </c>
      <c r="Z98" s="110">
        <f>SUM(Z87:Z97)</f>
        <v>0</v>
      </c>
      <c r="AA98" s="110"/>
      <c r="AB98" s="112">
        <f>SUM(AB87:AB97)</f>
        <v>0</v>
      </c>
    </row>
    <row r="100" spans="1:29" x14ac:dyDescent="0.3">
      <c r="A100" s="247">
        <v>16</v>
      </c>
      <c r="B100" s="247"/>
      <c r="C100" s="247"/>
      <c r="D100" s="247"/>
      <c r="E100" s="247"/>
      <c r="F100" s="247"/>
      <c r="G100" s="247"/>
      <c r="H100" s="247"/>
      <c r="I100" s="48"/>
      <c r="K100" s="247">
        <v>19</v>
      </c>
      <c r="L100" s="247"/>
      <c r="M100" s="247"/>
      <c r="N100" s="247"/>
      <c r="O100" s="247"/>
      <c r="P100" s="247"/>
      <c r="Q100" s="247"/>
      <c r="R100" s="247"/>
      <c r="S100" s="48"/>
      <c r="U100" s="247">
        <v>20</v>
      </c>
      <c r="V100" s="247"/>
      <c r="W100" s="247"/>
      <c r="X100" s="247"/>
      <c r="Y100" s="247"/>
      <c r="Z100" s="247"/>
      <c r="AA100" s="247"/>
      <c r="AB100" s="247"/>
    </row>
    <row r="101" spans="1:29" x14ac:dyDescent="0.3">
      <c r="A101" s="39" t="s">
        <v>67</v>
      </c>
      <c r="C101" s="39" t="s">
        <v>68</v>
      </c>
      <c r="D101" s="39"/>
      <c r="E101" s="39"/>
      <c r="G101" s="39"/>
      <c r="H101" s="39"/>
      <c r="I101" s="39"/>
      <c r="J101" s="39"/>
      <c r="K101" s="39" t="s">
        <v>57</v>
      </c>
      <c r="M101" s="39" t="s">
        <v>53</v>
      </c>
      <c r="N101" s="39"/>
      <c r="O101" s="39"/>
      <c r="Q101" s="39"/>
      <c r="R101" s="39"/>
      <c r="S101" s="39"/>
      <c r="T101" s="39"/>
      <c r="U101" s="39" t="s">
        <v>57</v>
      </c>
      <c r="W101" s="39" t="s">
        <v>54</v>
      </c>
      <c r="X101" s="39"/>
      <c r="Y101" s="39"/>
      <c r="AA101" s="39"/>
      <c r="AB101" s="39"/>
    </row>
    <row r="102" spans="1:29" x14ac:dyDescent="0.3">
      <c r="A102" s="242"/>
      <c r="B102" s="243"/>
      <c r="C102" s="72">
        <v>23</v>
      </c>
      <c r="D102" s="72"/>
      <c r="E102" s="92"/>
      <c r="F102" s="72" t="s">
        <v>72</v>
      </c>
      <c r="G102" s="72"/>
      <c r="H102" s="92"/>
      <c r="I102" s="93"/>
      <c r="K102" s="242"/>
      <c r="L102" s="243"/>
      <c r="M102" s="72">
        <v>23</v>
      </c>
      <c r="N102" s="72"/>
      <c r="O102" s="92"/>
      <c r="P102" s="72" t="s">
        <v>72</v>
      </c>
      <c r="Q102" s="72"/>
      <c r="R102" s="92"/>
      <c r="S102" s="93"/>
      <c r="U102" s="242"/>
      <c r="V102" s="243"/>
      <c r="W102" s="72">
        <v>23</v>
      </c>
      <c r="X102" s="72"/>
      <c r="Y102" s="92"/>
      <c r="Z102" s="72" t="s">
        <v>72</v>
      </c>
      <c r="AA102" s="72"/>
      <c r="AB102" s="92"/>
    </row>
    <row r="103" spans="1:29" ht="57.6" x14ac:dyDescent="0.3">
      <c r="A103" s="244"/>
      <c r="B103" s="245"/>
      <c r="C103" s="94" t="s">
        <v>63</v>
      </c>
      <c r="D103" s="94" t="s">
        <v>73</v>
      </c>
      <c r="E103" s="95" t="s">
        <v>74</v>
      </c>
      <c r="F103" s="94" t="s">
        <v>75</v>
      </c>
      <c r="G103" s="94" t="s">
        <v>73</v>
      </c>
      <c r="H103" s="95" t="s">
        <v>76</v>
      </c>
      <c r="I103" s="97"/>
      <c r="K103" s="244"/>
      <c r="L103" s="245"/>
      <c r="M103" s="94" t="s">
        <v>63</v>
      </c>
      <c r="N103" s="94" t="s">
        <v>73</v>
      </c>
      <c r="O103" s="95" t="s">
        <v>74</v>
      </c>
      <c r="P103" s="94" t="s">
        <v>75</v>
      </c>
      <c r="Q103" s="94" t="s">
        <v>73</v>
      </c>
      <c r="R103" s="95" t="s">
        <v>76</v>
      </c>
      <c r="S103" s="97"/>
      <c r="U103" s="244"/>
      <c r="V103" s="245"/>
      <c r="W103" s="94" t="s">
        <v>63</v>
      </c>
      <c r="X103" s="94" t="s">
        <v>73</v>
      </c>
      <c r="Y103" s="95" t="s">
        <v>74</v>
      </c>
      <c r="Z103" s="94" t="s">
        <v>75</v>
      </c>
      <c r="AA103" s="94" t="s">
        <v>73</v>
      </c>
      <c r="AB103" s="95" t="s">
        <v>76</v>
      </c>
    </row>
    <row r="104" spans="1:29" x14ac:dyDescent="0.3">
      <c r="A104" s="81">
        <v>1</v>
      </c>
      <c r="B104" s="98" t="str">
        <f>B18</f>
        <v>Prior</v>
      </c>
      <c r="C104" s="99">
        <f>'SCH P INPUTS'!C111</f>
        <v>0</v>
      </c>
      <c r="D104" s="100">
        <f>G104</f>
        <v>0.98551299999999997</v>
      </c>
      <c r="E104" s="101">
        <f>C104*D104</f>
        <v>0</v>
      </c>
      <c r="F104" s="99">
        <f>'SCH P INPUTS'!C111+'SCH P INPUTS'!D111+'SCH P INPUTS'!E111</f>
        <v>0</v>
      </c>
      <c r="G104" s="118">
        <f>HLOOKUP($I104,'TCJA - LOSS DISCOUNT FACTORS'!$B$15:$M$39,17,FALSE)</f>
        <v>0.98551299999999997</v>
      </c>
      <c r="H104" s="101">
        <f>F104*G104</f>
        <v>0</v>
      </c>
      <c r="I104" s="102" t="s">
        <v>136</v>
      </c>
      <c r="K104" s="81">
        <v>1</v>
      </c>
      <c r="L104" s="98" t="str">
        <f>B18</f>
        <v>Prior</v>
      </c>
      <c r="M104" s="99">
        <f>'SCH P INPUTS'!I111</f>
        <v>0</v>
      </c>
      <c r="N104" s="100">
        <f>Q104</f>
        <v>0.98551299999999997</v>
      </c>
      <c r="O104" s="101">
        <f>M104*N104</f>
        <v>0</v>
      </c>
      <c r="P104" s="99">
        <f>'SCH P INPUTS'!I111+'SCH P INPUTS'!J111+'SCH P INPUTS'!K111</f>
        <v>0</v>
      </c>
      <c r="Q104" s="118">
        <f>HLOOKUP($S104,'TCJA - LOSS DISCOUNT FACTORS'!$B$15:$M$39,20,FALSE)</f>
        <v>0.98551299999999997</v>
      </c>
      <c r="R104" s="101">
        <f>P104*Q104</f>
        <v>0</v>
      </c>
      <c r="S104" s="102" t="s">
        <v>136</v>
      </c>
      <c r="U104" s="81">
        <v>1</v>
      </c>
      <c r="V104" s="98" t="str">
        <f>B18</f>
        <v>Prior</v>
      </c>
      <c r="W104" s="99">
        <f>'SCH P INPUTS'!O111</f>
        <v>0</v>
      </c>
      <c r="X104" s="100">
        <f>AA104</f>
        <v>0.98551299999999997</v>
      </c>
      <c r="Y104" s="101">
        <f>W104*X104</f>
        <v>0</v>
      </c>
      <c r="Z104" s="99">
        <f>'SCH P INPUTS'!O111+'SCH P INPUTS'!P111+'SCH P INPUTS'!Q111</f>
        <v>0</v>
      </c>
      <c r="AA104" s="118">
        <f>HLOOKUP($AC104,'TCJA - LOSS DISCOUNT FACTORS'!$B$15:$M$39,21,FALSE)</f>
        <v>0.98551299999999997</v>
      </c>
      <c r="AB104" s="101">
        <f>Z104*AA104</f>
        <v>0</v>
      </c>
      <c r="AC104" s="102" t="s">
        <v>136</v>
      </c>
    </row>
    <row r="105" spans="1:29" x14ac:dyDescent="0.3">
      <c r="A105" s="83">
        <v>2</v>
      </c>
      <c r="B105" s="108">
        <f>B88</f>
        <v>2008</v>
      </c>
      <c r="C105" s="4"/>
      <c r="D105" s="5"/>
      <c r="E105" s="6"/>
      <c r="F105" s="4"/>
      <c r="G105" s="7"/>
      <c r="H105" s="6"/>
      <c r="I105" s="107" t="s">
        <v>42</v>
      </c>
      <c r="K105" s="83">
        <v>2</v>
      </c>
      <c r="L105" s="108">
        <f t="shared" ref="L105:L114" si="49">B105</f>
        <v>2008</v>
      </c>
      <c r="M105" s="4"/>
      <c r="N105" s="5"/>
      <c r="O105" s="6"/>
      <c r="P105" s="4"/>
      <c r="Q105" s="7"/>
      <c r="R105" s="6"/>
      <c r="S105" s="107" t="s">
        <v>42</v>
      </c>
      <c r="U105" s="83">
        <v>2</v>
      </c>
      <c r="V105" s="108">
        <f>L105</f>
        <v>2008</v>
      </c>
      <c r="W105" s="4"/>
      <c r="X105" s="5"/>
      <c r="Y105" s="6"/>
      <c r="Z105" s="4"/>
      <c r="AA105" s="7"/>
      <c r="AB105" s="6"/>
      <c r="AC105" s="107" t="s">
        <v>42</v>
      </c>
    </row>
    <row r="106" spans="1:29" x14ac:dyDescent="0.3">
      <c r="A106" s="83">
        <v>3</v>
      </c>
      <c r="B106" s="108">
        <f t="shared" ref="B106:B114" si="50">B89</f>
        <v>2009</v>
      </c>
      <c r="C106" s="4"/>
      <c r="D106" s="5"/>
      <c r="E106" s="6"/>
      <c r="F106" s="4"/>
      <c r="G106" s="7"/>
      <c r="H106" s="6"/>
      <c r="I106" s="107" t="s">
        <v>41</v>
      </c>
      <c r="K106" s="83">
        <v>3</v>
      </c>
      <c r="L106" s="108">
        <f t="shared" si="49"/>
        <v>2009</v>
      </c>
      <c r="M106" s="4"/>
      <c r="N106" s="5"/>
      <c r="O106" s="6"/>
      <c r="P106" s="4"/>
      <c r="Q106" s="7"/>
      <c r="R106" s="6"/>
      <c r="S106" s="107" t="s">
        <v>41</v>
      </c>
      <c r="U106" s="83">
        <v>3</v>
      </c>
      <c r="V106" s="108">
        <f t="shared" ref="V106:V114" si="51">L106</f>
        <v>2009</v>
      </c>
      <c r="W106" s="4"/>
      <c r="X106" s="5"/>
      <c r="Y106" s="6"/>
      <c r="Z106" s="4"/>
      <c r="AA106" s="7"/>
      <c r="AB106" s="6"/>
      <c r="AC106" s="107" t="s">
        <v>41</v>
      </c>
    </row>
    <row r="107" spans="1:29" x14ac:dyDescent="0.3">
      <c r="A107" s="83">
        <v>4</v>
      </c>
      <c r="B107" s="108">
        <f t="shared" si="50"/>
        <v>2010</v>
      </c>
      <c r="C107" s="4"/>
      <c r="D107" s="5"/>
      <c r="E107" s="6"/>
      <c r="F107" s="4"/>
      <c r="G107" s="7"/>
      <c r="H107" s="6"/>
      <c r="I107" s="107" t="s">
        <v>40</v>
      </c>
      <c r="K107" s="83">
        <v>4</v>
      </c>
      <c r="L107" s="108">
        <f t="shared" si="49"/>
        <v>2010</v>
      </c>
      <c r="M107" s="4"/>
      <c r="N107" s="5"/>
      <c r="O107" s="6"/>
      <c r="P107" s="4"/>
      <c r="Q107" s="7"/>
      <c r="R107" s="6"/>
      <c r="S107" s="107" t="s">
        <v>40</v>
      </c>
      <c r="U107" s="83">
        <v>4</v>
      </c>
      <c r="V107" s="108">
        <f t="shared" si="51"/>
        <v>2010</v>
      </c>
      <c r="W107" s="4"/>
      <c r="X107" s="5"/>
      <c r="Y107" s="6"/>
      <c r="Z107" s="4"/>
      <c r="AA107" s="7"/>
      <c r="AB107" s="6"/>
      <c r="AC107" s="107" t="s">
        <v>40</v>
      </c>
    </row>
    <row r="108" spans="1:29" x14ac:dyDescent="0.3">
      <c r="A108" s="83">
        <v>5</v>
      </c>
      <c r="B108" s="108">
        <f t="shared" si="50"/>
        <v>2011</v>
      </c>
      <c r="C108" s="4"/>
      <c r="D108" s="5"/>
      <c r="E108" s="6"/>
      <c r="F108" s="4"/>
      <c r="G108" s="7"/>
      <c r="H108" s="6"/>
      <c r="I108" s="107" t="s">
        <v>39</v>
      </c>
      <c r="K108" s="83">
        <v>5</v>
      </c>
      <c r="L108" s="108">
        <f t="shared" si="49"/>
        <v>2011</v>
      </c>
      <c r="M108" s="4"/>
      <c r="N108" s="5"/>
      <c r="O108" s="6"/>
      <c r="P108" s="4"/>
      <c r="Q108" s="7"/>
      <c r="R108" s="6"/>
      <c r="S108" s="107" t="s">
        <v>39</v>
      </c>
      <c r="U108" s="83">
        <v>5</v>
      </c>
      <c r="V108" s="108">
        <f t="shared" si="51"/>
        <v>2011</v>
      </c>
      <c r="W108" s="4"/>
      <c r="X108" s="5"/>
      <c r="Y108" s="6"/>
      <c r="Z108" s="4"/>
      <c r="AA108" s="7"/>
      <c r="AB108" s="6"/>
      <c r="AC108" s="107" t="s">
        <v>39</v>
      </c>
    </row>
    <row r="109" spans="1:29" x14ac:dyDescent="0.3">
      <c r="A109" s="83">
        <v>6</v>
      </c>
      <c r="B109" s="108">
        <f t="shared" si="50"/>
        <v>2012</v>
      </c>
      <c r="C109" s="4"/>
      <c r="D109" s="5"/>
      <c r="E109" s="6"/>
      <c r="F109" s="4"/>
      <c r="G109" s="7"/>
      <c r="H109" s="6"/>
      <c r="I109" s="107" t="s">
        <v>38</v>
      </c>
      <c r="K109" s="83">
        <v>6</v>
      </c>
      <c r="L109" s="108">
        <f t="shared" si="49"/>
        <v>2012</v>
      </c>
      <c r="M109" s="4"/>
      <c r="N109" s="5"/>
      <c r="O109" s="6"/>
      <c r="P109" s="4"/>
      <c r="Q109" s="7"/>
      <c r="R109" s="6"/>
      <c r="S109" s="107" t="s">
        <v>38</v>
      </c>
      <c r="U109" s="83">
        <v>6</v>
      </c>
      <c r="V109" s="108">
        <f t="shared" si="51"/>
        <v>2012</v>
      </c>
      <c r="W109" s="4"/>
      <c r="X109" s="5"/>
      <c r="Y109" s="6"/>
      <c r="Z109" s="4"/>
      <c r="AA109" s="7"/>
      <c r="AB109" s="6"/>
      <c r="AC109" s="107" t="s">
        <v>38</v>
      </c>
    </row>
    <row r="110" spans="1:29" x14ac:dyDescent="0.3">
      <c r="A110" s="83">
        <v>7</v>
      </c>
      <c r="B110" s="108">
        <f t="shared" si="50"/>
        <v>2013</v>
      </c>
      <c r="C110" s="4"/>
      <c r="D110" s="5"/>
      <c r="E110" s="6"/>
      <c r="F110" s="4"/>
      <c r="G110" s="7"/>
      <c r="H110" s="6"/>
      <c r="I110" s="107" t="s">
        <v>37</v>
      </c>
      <c r="K110" s="83">
        <v>7</v>
      </c>
      <c r="L110" s="108">
        <f t="shared" si="49"/>
        <v>2013</v>
      </c>
      <c r="M110" s="4"/>
      <c r="N110" s="5"/>
      <c r="O110" s="6"/>
      <c r="P110" s="4"/>
      <c r="Q110" s="7"/>
      <c r="R110" s="6"/>
      <c r="S110" s="107" t="s">
        <v>37</v>
      </c>
      <c r="U110" s="83">
        <v>7</v>
      </c>
      <c r="V110" s="108">
        <f t="shared" si="51"/>
        <v>2013</v>
      </c>
      <c r="W110" s="4"/>
      <c r="X110" s="5"/>
      <c r="Y110" s="6"/>
      <c r="Z110" s="4"/>
      <c r="AA110" s="7"/>
      <c r="AB110" s="6"/>
      <c r="AC110" s="107" t="s">
        <v>37</v>
      </c>
    </row>
    <row r="111" spans="1:29" x14ac:dyDescent="0.3">
      <c r="A111" s="83">
        <v>8</v>
      </c>
      <c r="B111" s="108">
        <f t="shared" si="50"/>
        <v>2014</v>
      </c>
      <c r="C111" s="4"/>
      <c r="D111" s="5"/>
      <c r="E111" s="6"/>
      <c r="F111" s="4"/>
      <c r="G111" s="7"/>
      <c r="H111" s="6"/>
      <c r="I111" s="107" t="s">
        <v>36</v>
      </c>
      <c r="K111" s="83">
        <v>8</v>
      </c>
      <c r="L111" s="108">
        <f t="shared" si="49"/>
        <v>2014</v>
      </c>
      <c r="M111" s="4"/>
      <c r="N111" s="5"/>
      <c r="O111" s="6"/>
      <c r="P111" s="4"/>
      <c r="Q111" s="7"/>
      <c r="R111" s="6"/>
      <c r="S111" s="107" t="s">
        <v>36</v>
      </c>
      <c r="U111" s="83">
        <v>8</v>
      </c>
      <c r="V111" s="108">
        <f t="shared" si="51"/>
        <v>2014</v>
      </c>
      <c r="W111" s="4"/>
      <c r="X111" s="5"/>
      <c r="Y111" s="6"/>
      <c r="Z111" s="4"/>
      <c r="AA111" s="7"/>
      <c r="AB111" s="6"/>
      <c r="AC111" s="107" t="s">
        <v>36</v>
      </c>
    </row>
    <row r="112" spans="1:29" x14ac:dyDescent="0.3">
      <c r="A112" s="83">
        <v>9</v>
      </c>
      <c r="B112" s="108">
        <f t="shared" si="50"/>
        <v>2015</v>
      </c>
      <c r="C112" s="4"/>
      <c r="D112" s="8"/>
      <c r="E112" s="6"/>
      <c r="F112" s="4"/>
      <c r="G112" s="7"/>
      <c r="H112" s="6"/>
      <c r="I112" s="107" t="s">
        <v>35</v>
      </c>
      <c r="K112" s="83">
        <v>9</v>
      </c>
      <c r="L112" s="108">
        <f t="shared" si="49"/>
        <v>2015</v>
      </c>
      <c r="M112" s="4"/>
      <c r="N112" s="8"/>
      <c r="O112" s="6"/>
      <c r="P112" s="4"/>
      <c r="Q112" s="7"/>
      <c r="R112" s="6"/>
      <c r="S112" s="107" t="s">
        <v>35</v>
      </c>
      <c r="U112" s="83">
        <v>9</v>
      </c>
      <c r="V112" s="108">
        <f t="shared" si="51"/>
        <v>2015</v>
      </c>
      <c r="W112" s="4"/>
      <c r="X112" s="8"/>
      <c r="Y112" s="6"/>
      <c r="Z112" s="4"/>
      <c r="AA112" s="7"/>
      <c r="AB112" s="6"/>
      <c r="AC112" s="107" t="s">
        <v>35</v>
      </c>
    </row>
    <row r="113" spans="1:29" x14ac:dyDescent="0.3">
      <c r="A113" s="83">
        <v>10</v>
      </c>
      <c r="B113" s="108">
        <f t="shared" si="50"/>
        <v>2016</v>
      </c>
      <c r="C113" s="106">
        <f>'SCH P INPUTS'!C120</f>
        <v>0</v>
      </c>
      <c r="D113" s="104">
        <f t="shared" ref="D113:D114" si="52">G113</f>
        <v>0.97133899999999995</v>
      </c>
      <c r="E113" s="105">
        <f t="shared" ref="E113:E114" si="53">C113*D113</f>
        <v>0</v>
      </c>
      <c r="F113" s="106">
        <f>'SCH P INPUTS'!C120+'SCH P INPUTS'!D120+'SCH P INPUTS'!E120</f>
        <v>0</v>
      </c>
      <c r="G113" s="119">
        <f>HLOOKUP($I113,'TCJA - LOSS DISCOUNT FACTORS'!$B$15:$M$39,17,FALSE)</f>
        <v>0.97133899999999995</v>
      </c>
      <c r="H113" s="105">
        <f t="shared" ref="H113:H114" si="54">F113*G113</f>
        <v>0</v>
      </c>
      <c r="I113" s="107" t="s">
        <v>34</v>
      </c>
      <c r="J113" s="25"/>
      <c r="K113" s="83">
        <v>10</v>
      </c>
      <c r="L113" s="108">
        <f t="shared" si="49"/>
        <v>2016</v>
      </c>
      <c r="M113" s="106">
        <f>'SCH P INPUTS'!I120</f>
        <v>0</v>
      </c>
      <c r="N113" s="104">
        <f t="shared" ref="N113:N114" si="55">Q113</f>
        <v>0.97133899999999995</v>
      </c>
      <c r="O113" s="105">
        <f t="shared" ref="O113:O114" si="56">M113*N113</f>
        <v>0</v>
      </c>
      <c r="P113" s="106">
        <f>'SCH P INPUTS'!I120+'SCH P INPUTS'!J120+'SCH P INPUTS'!K120</f>
        <v>0</v>
      </c>
      <c r="Q113" s="119">
        <f>HLOOKUP($S113,'TCJA - LOSS DISCOUNT FACTORS'!$B$15:$M$39,20,FALSE)</f>
        <v>0.97133899999999995</v>
      </c>
      <c r="R113" s="105">
        <f t="shared" ref="R113:R114" si="57">P113*Q113</f>
        <v>0</v>
      </c>
      <c r="S113" s="107" t="s">
        <v>34</v>
      </c>
      <c r="T113" s="25"/>
      <c r="U113" s="83">
        <v>10</v>
      </c>
      <c r="V113" s="108">
        <f t="shared" si="51"/>
        <v>2016</v>
      </c>
      <c r="W113" s="106">
        <f>'SCH P INPUTS'!O120</f>
        <v>0</v>
      </c>
      <c r="X113" s="104">
        <f t="shared" ref="X113:X114" si="58">AA113</f>
        <v>0.97133899999999995</v>
      </c>
      <c r="Y113" s="105">
        <f t="shared" ref="Y113:Y114" si="59">W113*X113</f>
        <v>0</v>
      </c>
      <c r="Z113" s="106">
        <f>'SCH P INPUTS'!O120+'SCH P INPUTS'!P120+'SCH P INPUTS'!Q120</f>
        <v>0</v>
      </c>
      <c r="AA113" s="119">
        <f>HLOOKUP($AC113,'TCJA - LOSS DISCOUNT FACTORS'!$B$15:$M$39,21,FALSE)</f>
        <v>0.97133899999999995</v>
      </c>
      <c r="AB113" s="105">
        <f t="shared" ref="AB113:AB114" si="60">Z113*AA113</f>
        <v>0</v>
      </c>
      <c r="AC113" s="107" t="s">
        <v>34</v>
      </c>
    </row>
    <row r="114" spans="1:29" x14ac:dyDescent="0.3">
      <c r="A114" s="96">
        <v>11</v>
      </c>
      <c r="B114" s="109">
        <f t="shared" si="50"/>
        <v>2017</v>
      </c>
      <c r="C114" s="110">
        <f>'SCH P INPUTS'!C121</f>
        <v>0</v>
      </c>
      <c r="D114" s="111">
        <f t="shared" si="52"/>
        <v>0.96301000000000003</v>
      </c>
      <c r="E114" s="112">
        <f t="shared" si="53"/>
        <v>0</v>
      </c>
      <c r="F114" s="110">
        <f>'SCH P INPUTS'!C121+'SCH P INPUTS'!D121+'SCH P INPUTS'!E121</f>
        <v>0</v>
      </c>
      <c r="G114" s="111">
        <f>HLOOKUP($I114,'TCJA - LOSS DISCOUNT FACTORS'!$B$15:$M$39,17,FALSE)</f>
        <v>0.96301000000000003</v>
      </c>
      <c r="H114" s="112">
        <f t="shared" si="54"/>
        <v>0</v>
      </c>
      <c r="I114" s="107" t="s">
        <v>33</v>
      </c>
      <c r="K114" s="96">
        <v>11</v>
      </c>
      <c r="L114" s="109">
        <f t="shared" si="49"/>
        <v>2017</v>
      </c>
      <c r="M114" s="110">
        <f>'SCH P INPUTS'!I121</f>
        <v>0</v>
      </c>
      <c r="N114" s="111">
        <f t="shared" si="55"/>
        <v>0.96283299999999994</v>
      </c>
      <c r="O114" s="112">
        <f t="shared" si="56"/>
        <v>0</v>
      </c>
      <c r="P114" s="110">
        <f>'SCH P INPUTS'!I121+'SCH P INPUTS'!J121+'SCH P INPUTS'!K121</f>
        <v>0</v>
      </c>
      <c r="Q114" s="111">
        <f>HLOOKUP($S114,'TCJA - LOSS DISCOUNT FACTORS'!$B$15:$M$39,20,FALSE)</f>
        <v>0.96283299999999994</v>
      </c>
      <c r="R114" s="112">
        <f t="shared" si="57"/>
        <v>0</v>
      </c>
      <c r="S114" s="107" t="s">
        <v>33</v>
      </c>
      <c r="U114" s="96">
        <v>11</v>
      </c>
      <c r="V114" s="109">
        <f t="shared" si="51"/>
        <v>2017</v>
      </c>
      <c r="W114" s="110">
        <f>'SCH P INPUTS'!O121</f>
        <v>0</v>
      </c>
      <c r="X114" s="111">
        <f t="shared" si="58"/>
        <v>0.94837900000000008</v>
      </c>
      <c r="Y114" s="112">
        <f t="shared" si="59"/>
        <v>0</v>
      </c>
      <c r="Z114" s="110">
        <f>'SCH P INPUTS'!O121+'SCH P INPUTS'!P121+'SCH P INPUTS'!Q121</f>
        <v>0</v>
      </c>
      <c r="AA114" s="111">
        <f>HLOOKUP($AC114,'TCJA - LOSS DISCOUNT FACTORS'!$B$15:$M$39,21,FALSE)</f>
        <v>0.94837900000000008</v>
      </c>
      <c r="AB114" s="112">
        <f t="shared" si="60"/>
        <v>0</v>
      </c>
      <c r="AC114" s="107" t="s">
        <v>33</v>
      </c>
    </row>
    <row r="115" spans="1:29" x14ac:dyDescent="0.3">
      <c r="A115" s="96">
        <v>12</v>
      </c>
      <c r="B115" s="113" t="s">
        <v>66</v>
      </c>
      <c r="C115" s="110">
        <f>SUM(C104:C114)</f>
        <v>0</v>
      </c>
      <c r="D115" s="110"/>
      <c r="E115" s="112">
        <f>SUM(E104:E114)</f>
        <v>0</v>
      </c>
      <c r="F115" s="110">
        <f>SUM(F104:F114)</f>
        <v>0</v>
      </c>
      <c r="G115" s="110"/>
      <c r="H115" s="112">
        <f>SUM(H104:H114)</f>
        <v>0</v>
      </c>
      <c r="I115" s="115"/>
      <c r="K115" s="96">
        <v>12</v>
      </c>
      <c r="L115" s="113" t="s">
        <v>66</v>
      </c>
      <c r="M115" s="110">
        <f>SUM(M104:M114)</f>
        <v>0</v>
      </c>
      <c r="N115" s="110"/>
      <c r="O115" s="112">
        <f>SUM(O104:O114)</f>
        <v>0</v>
      </c>
      <c r="P115" s="110">
        <f>SUM(P104:P114)</f>
        <v>0</v>
      </c>
      <c r="Q115" s="110"/>
      <c r="R115" s="112">
        <f>SUM(R104:R114)</f>
        <v>0</v>
      </c>
      <c r="S115" s="115"/>
      <c r="U115" s="96">
        <v>12</v>
      </c>
      <c r="V115" s="113" t="s">
        <v>66</v>
      </c>
      <c r="W115" s="110">
        <f>SUM(W104:W114)</f>
        <v>0</v>
      </c>
      <c r="X115" s="110"/>
      <c r="Y115" s="112">
        <f>SUM(Y104:Y114)</f>
        <v>0</v>
      </c>
      <c r="Z115" s="110">
        <f>SUM(Z104:Z114)</f>
        <v>0</v>
      </c>
      <c r="AA115" s="110"/>
      <c r="AB115" s="112">
        <f>SUM(AB104:AB114)</f>
        <v>0</v>
      </c>
    </row>
    <row r="117" spans="1:29" x14ac:dyDescent="0.3">
      <c r="A117" s="247">
        <v>21</v>
      </c>
      <c r="B117" s="247"/>
      <c r="C117" s="247"/>
      <c r="D117" s="247"/>
      <c r="E117" s="247"/>
      <c r="F117" s="247"/>
      <c r="G117" s="247"/>
      <c r="H117" s="247"/>
      <c r="I117" s="48"/>
      <c r="K117" s="247">
        <v>17</v>
      </c>
      <c r="L117" s="247"/>
      <c r="M117" s="247"/>
      <c r="N117" s="247"/>
      <c r="O117" s="247"/>
      <c r="P117" s="247"/>
      <c r="Q117" s="247"/>
      <c r="R117" s="247"/>
      <c r="S117" s="48"/>
      <c r="U117" s="247">
        <v>18</v>
      </c>
      <c r="V117" s="247"/>
      <c r="W117" s="247"/>
      <c r="X117" s="247"/>
      <c r="Y117" s="247"/>
      <c r="Z117" s="247"/>
      <c r="AA117" s="247"/>
      <c r="AB117" s="247"/>
    </row>
    <row r="118" spans="1:29" x14ac:dyDescent="0.3">
      <c r="A118" s="39" t="s">
        <v>57</v>
      </c>
      <c r="C118" s="39" t="s">
        <v>55</v>
      </c>
      <c r="D118" s="39"/>
      <c r="E118" s="39"/>
      <c r="G118" s="39"/>
      <c r="H118" s="39"/>
      <c r="I118" s="39"/>
      <c r="J118" s="39"/>
      <c r="K118" s="39" t="s">
        <v>57</v>
      </c>
      <c r="M118" s="39" t="s">
        <v>86</v>
      </c>
      <c r="N118" s="39"/>
      <c r="O118" s="39"/>
      <c r="Q118" s="39"/>
      <c r="R118" s="39"/>
      <c r="S118" s="39"/>
      <c r="T118" s="39"/>
      <c r="U118" s="39" t="s">
        <v>57</v>
      </c>
      <c r="W118" s="39" t="s">
        <v>29</v>
      </c>
      <c r="X118" s="39"/>
      <c r="Y118" s="39"/>
      <c r="AA118" s="39"/>
      <c r="AB118" s="39"/>
    </row>
    <row r="119" spans="1:29" x14ac:dyDescent="0.3">
      <c r="A119" s="242"/>
      <c r="B119" s="243"/>
      <c r="C119" s="72">
        <v>23</v>
      </c>
      <c r="D119" s="72"/>
      <c r="E119" s="92"/>
      <c r="F119" s="72" t="s">
        <v>72</v>
      </c>
      <c r="G119" s="72"/>
      <c r="H119" s="92"/>
      <c r="I119" s="93"/>
      <c r="K119" s="242"/>
      <c r="L119" s="243"/>
      <c r="M119" s="72">
        <v>23</v>
      </c>
      <c r="N119" s="72"/>
      <c r="O119" s="92"/>
      <c r="P119" s="72" t="s">
        <v>72</v>
      </c>
      <c r="Q119" s="72"/>
      <c r="R119" s="92"/>
      <c r="S119" s="93"/>
      <c r="U119" s="242"/>
      <c r="V119" s="243"/>
      <c r="W119" s="72">
        <v>23</v>
      </c>
      <c r="X119" s="72"/>
      <c r="Y119" s="92"/>
      <c r="Z119" s="72" t="s">
        <v>72</v>
      </c>
      <c r="AA119" s="72"/>
      <c r="AB119" s="92"/>
    </row>
    <row r="120" spans="1:29" ht="57.6" x14ac:dyDescent="0.3">
      <c r="A120" s="244"/>
      <c r="B120" s="245"/>
      <c r="C120" s="94" t="s">
        <v>63</v>
      </c>
      <c r="D120" s="94" t="s">
        <v>73</v>
      </c>
      <c r="E120" s="95" t="s">
        <v>74</v>
      </c>
      <c r="F120" s="94" t="s">
        <v>75</v>
      </c>
      <c r="G120" s="94" t="s">
        <v>73</v>
      </c>
      <c r="H120" s="95" t="s">
        <v>76</v>
      </c>
      <c r="I120" s="97"/>
      <c r="K120" s="244"/>
      <c r="L120" s="245"/>
      <c r="M120" s="94" t="s">
        <v>63</v>
      </c>
      <c r="N120" s="94" t="s">
        <v>73</v>
      </c>
      <c r="O120" s="95" t="s">
        <v>74</v>
      </c>
      <c r="P120" s="94" t="s">
        <v>75</v>
      </c>
      <c r="Q120" s="94" t="s">
        <v>73</v>
      </c>
      <c r="R120" s="95" t="s">
        <v>76</v>
      </c>
      <c r="S120" s="97"/>
      <c r="U120" s="244"/>
      <c r="V120" s="245"/>
      <c r="W120" s="94" t="s">
        <v>63</v>
      </c>
      <c r="X120" s="94" t="s">
        <v>73</v>
      </c>
      <c r="Y120" s="95" t="s">
        <v>74</v>
      </c>
      <c r="Z120" s="94" t="s">
        <v>75</v>
      </c>
      <c r="AA120" s="94" t="s">
        <v>73</v>
      </c>
      <c r="AB120" s="95" t="s">
        <v>76</v>
      </c>
    </row>
    <row r="121" spans="1:29" x14ac:dyDescent="0.3">
      <c r="A121" s="81">
        <v>1</v>
      </c>
      <c r="B121" s="98" t="str">
        <f>B18</f>
        <v>Prior</v>
      </c>
      <c r="C121" s="99">
        <f>'SCH P INPUTS'!C128</f>
        <v>0</v>
      </c>
      <c r="D121" s="100">
        <f>G121</f>
        <v>0.98551299999999997</v>
      </c>
      <c r="E121" s="101">
        <f>C121*D121</f>
        <v>0</v>
      </c>
      <c r="F121" s="99">
        <f>'SCH P INPUTS'!C128+'SCH P INPUTS'!D128+'SCH P INPUTS'!E128</f>
        <v>0</v>
      </c>
      <c r="G121" s="118">
        <f>HLOOKUP($I121,'TCJA - LOSS DISCOUNT FACTORS'!$B$15:$M$39,22,FALSE)</f>
        <v>0.98551299999999997</v>
      </c>
      <c r="H121" s="101">
        <f>F121*G121</f>
        <v>0</v>
      </c>
      <c r="I121" s="102" t="s">
        <v>136</v>
      </c>
      <c r="K121" s="81">
        <v>1</v>
      </c>
      <c r="L121" s="98" t="str">
        <f>B18</f>
        <v>Prior</v>
      </c>
      <c r="M121" s="99">
        <f>'SCH P INPUTS'!I128</f>
        <v>0</v>
      </c>
      <c r="N121" s="100">
        <f>Q121</f>
        <v>0.96690299999999996</v>
      </c>
      <c r="O121" s="101">
        <f>M121*N121</f>
        <v>0</v>
      </c>
      <c r="P121" s="99">
        <f>'SCH P INPUTS'!I128+'SCH P INPUTS'!J128+'SCH P INPUTS'!K128</f>
        <v>0</v>
      </c>
      <c r="Q121" s="118">
        <f>HLOOKUP($S121,'TCJA - LOSS DISCOUNT FACTORS'!$B$15:$M$39,18,FALSE)</f>
        <v>0.96690299999999996</v>
      </c>
      <c r="R121" s="101">
        <f>P121*Q121</f>
        <v>0</v>
      </c>
      <c r="S121" s="102" t="s">
        <v>136</v>
      </c>
      <c r="U121" s="81">
        <v>1</v>
      </c>
      <c r="V121" s="98" t="str">
        <f>B18</f>
        <v>Prior</v>
      </c>
      <c r="W121" s="99">
        <f>'SCH P INPUTS'!O128</f>
        <v>0</v>
      </c>
      <c r="X121" s="100">
        <f>AA121</f>
        <v>0.94728800000000002</v>
      </c>
      <c r="Y121" s="101">
        <f>W121*X121</f>
        <v>0</v>
      </c>
      <c r="Z121" s="99">
        <f>'SCH P INPUTS'!O128+'SCH P INPUTS'!P128+'SCH P INPUTS'!Q128</f>
        <v>0</v>
      </c>
      <c r="AA121" s="118">
        <f>HLOOKUP($AC121,'TCJA - LOSS DISCOUNT FACTORS'!$B$15:$M$39,19,FALSE)</f>
        <v>0.94728800000000002</v>
      </c>
      <c r="AB121" s="101">
        <f>Z121*AA121</f>
        <v>0</v>
      </c>
      <c r="AC121" s="102" t="s">
        <v>136</v>
      </c>
    </row>
    <row r="122" spans="1:29" x14ac:dyDescent="0.3">
      <c r="A122" s="83">
        <v>2</v>
      </c>
      <c r="B122" s="108">
        <f>B105</f>
        <v>2008</v>
      </c>
      <c r="C122" s="4"/>
      <c r="D122" s="5"/>
      <c r="E122" s="6"/>
      <c r="F122" s="4"/>
      <c r="G122" s="7"/>
      <c r="H122" s="6"/>
      <c r="I122" s="107" t="s">
        <v>42</v>
      </c>
      <c r="K122" s="83">
        <v>2</v>
      </c>
      <c r="L122" s="108">
        <f t="shared" ref="L122:L131" si="61">B122</f>
        <v>2008</v>
      </c>
      <c r="M122" s="106">
        <f>'SCH P INPUTS'!I129</f>
        <v>0</v>
      </c>
      <c r="N122" s="104">
        <f t="shared" ref="N122:N131" si="62">Q122</f>
        <v>0.94413300000000011</v>
      </c>
      <c r="O122" s="105">
        <f t="shared" ref="O122:O131" si="63">M122*N122</f>
        <v>0</v>
      </c>
      <c r="P122" s="106">
        <f>'SCH P INPUTS'!I129+'SCH P INPUTS'!J129+'SCH P INPUTS'!K129</f>
        <v>0</v>
      </c>
      <c r="Q122" s="119">
        <f>HLOOKUP($S122,'TCJA - LOSS DISCOUNT FACTORS'!$B$15:$M$39,18,FALSE)</f>
        <v>0.94413300000000011</v>
      </c>
      <c r="R122" s="105">
        <f t="shared" ref="R122:R131" si="64">P122*Q122</f>
        <v>0</v>
      </c>
      <c r="S122" s="107" t="s">
        <v>42</v>
      </c>
      <c r="U122" s="83">
        <v>2</v>
      </c>
      <c r="V122" s="108">
        <f>L122</f>
        <v>2008</v>
      </c>
      <c r="W122" s="106">
        <f>'SCH P INPUTS'!O129</f>
        <v>0</v>
      </c>
      <c r="X122" s="104">
        <f t="shared" ref="X122:X131" si="65">AA122</f>
        <v>0.91578500000000007</v>
      </c>
      <c r="Y122" s="105">
        <f t="shared" ref="Y122:Y131" si="66">W122*X122</f>
        <v>0</v>
      </c>
      <c r="Z122" s="106">
        <f>'SCH P INPUTS'!O129+'SCH P INPUTS'!P129+'SCH P INPUTS'!Q129</f>
        <v>0</v>
      </c>
      <c r="AA122" s="119">
        <f>HLOOKUP($AC122,'TCJA - LOSS DISCOUNT FACTORS'!$B$15:$M$39,19,FALSE)</f>
        <v>0.91578500000000007</v>
      </c>
      <c r="AB122" s="105">
        <f t="shared" ref="AB122:AB131" si="67">Z122*AA122</f>
        <v>0</v>
      </c>
      <c r="AC122" s="107" t="s">
        <v>42</v>
      </c>
    </row>
    <row r="123" spans="1:29" x14ac:dyDescent="0.3">
      <c r="A123" s="83">
        <v>3</v>
      </c>
      <c r="B123" s="108">
        <f t="shared" ref="B123:B131" si="68">B106</f>
        <v>2009</v>
      </c>
      <c r="C123" s="4"/>
      <c r="D123" s="5"/>
      <c r="E123" s="6"/>
      <c r="F123" s="4"/>
      <c r="G123" s="7"/>
      <c r="H123" s="6"/>
      <c r="I123" s="107" t="s">
        <v>41</v>
      </c>
      <c r="K123" s="83">
        <v>3</v>
      </c>
      <c r="L123" s="108">
        <f t="shared" si="61"/>
        <v>2009</v>
      </c>
      <c r="M123" s="106">
        <f>'SCH P INPUTS'!I130</f>
        <v>0</v>
      </c>
      <c r="N123" s="104">
        <f t="shared" si="62"/>
        <v>0.92199200000000003</v>
      </c>
      <c r="O123" s="105">
        <f t="shared" si="63"/>
        <v>0</v>
      </c>
      <c r="P123" s="106">
        <f>'SCH P INPUTS'!I130+'SCH P INPUTS'!J130+'SCH P INPUTS'!K130</f>
        <v>0</v>
      </c>
      <c r="Q123" s="119">
        <f>HLOOKUP($S123,'TCJA - LOSS DISCOUNT FACTORS'!$B$15:$M$39,18,FALSE)</f>
        <v>0.92199200000000003</v>
      </c>
      <c r="R123" s="105">
        <f t="shared" si="64"/>
        <v>0</v>
      </c>
      <c r="S123" s="107" t="s">
        <v>41</v>
      </c>
      <c r="U123" s="83">
        <v>3</v>
      </c>
      <c r="V123" s="108">
        <f t="shared" ref="V123:V131" si="69">L123</f>
        <v>2009</v>
      </c>
      <c r="W123" s="106">
        <f>'SCH P INPUTS'!O130</f>
        <v>0</v>
      </c>
      <c r="X123" s="104">
        <f t="shared" si="65"/>
        <v>0.90296899999999991</v>
      </c>
      <c r="Y123" s="105">
        <f t="shared" si="66"/>
        <v>0</v>
      </c>
      <c r="Z123" s="106">
        <f>'SCH P INPUTS'!O130+'SCH P INPUTS'!P130+'SCH P INPUTS'!Q130</f>
        <v>0</v>
      </c>
      <c r="AA123" s="119">
        <f>HLOOKUP($AC123,'TCJA - LOSS DISCOUNT FACTORS'!$B$15:$M$39,19,FALSE)</f>
        <v>0.90296899999999991</v>
      </c>
      <c r="AB123" s="105">
        <f t="shared" si="67"/>
        <v>0</v>
      </c>
      <c r="AC123" s="107" t="s">
        <v>41</v>
      </c>
    </row>
    <row r="124" spans="1:29" x14ac:dyDescent="0.3">
      <c r="A124" s="83">
        <v>4</v>
      </c>
      <c r="B124" s="108">
        <f t="shared" si="68"/>
        <v>2010</v>
      </c>
      <c r="C124" s="4"/>
      <c r="D124" s="5"/>
      <c r="E124" s="6"/>
      <c r="F124" s="4"/>
      <c r="G124" s="7"/>
      <c r="H124" s="6"/>
      <c r="I124" s="107" t="s">
        <v>40</v>
      </c>
      <c r="K124" s="83">
        <v>4</v>
      </c>
      <c r="L124" s="108">
        <f t="shared" si="61"/>
        <v>2010</v>
      </c>
      <c r="M124" s="106">
        <f>'SCH P INPUTS'!I131</f>
        <v>0</v>
      </c>
      <c r="N124" s="104">
        <f t="shared" si="62"/>
        <v>0.918072</v>
      </c>
      <c r="O124" s="105">
        <f t="shared" si="63"/>
        <v>0</v>
      </c>
      <c r="P124" s="106">
        <f>'SCH P INPUTS'!I131+'SCH P INPUTS'!J131+'SCH P INPUTS'!K131</f>
        <v>0</v>
      </c>
      <c r="Q124" s="119">
        <f>HLOOKUP($S124,'TCJA - LOSS DISCOUNT FACTORS'!$B$15:$M$39,18,FALSE)</f>
        <v>0.918072</v>
      </c>
      <c r="R124" s="105">
        <f t="shared" si="64"/>
        <v>0</v>
      </c>
      <c r="S124" s="107" t="s">
        <v>40</v>
      </c>
      <c r="U124" s="83">
        <v>4</v>
      </c>
      <c r="V124" s="108">
        <f t="shared" si="69"/>
        <v>2010</v>
      </c>
      <c r="W124" s="106">
        <f>'SCH P INPUTS'!O131</f>
        <v>0</v>
      </c>
      <c r="X124" s="104">
        <f t="shared" si="65"/>
        <v>0.89038799999999996</v>
      </c>
      <c r="Y124" s="105">
        <f t="shared" si="66"/>
        <v>0</v>
      </c>
      <c r="Z124" s="106">
        <f>'SCH P INPUTS'!O131+'SCH P INPUTS'!P131+'SCH P INPUTS'!Q131</f>
        <v>0</v>
      </c>
      <c r="AA124" s="119">
        <f>HLOOKUP($AC124,'TCJA - LOSS DISCOUNT FACTORS'!$B$15:$M$39,19,FALSE)</f>
        <v>0.89038799999999996</v>
      </c>
      <c r="AB124" s="105">
        <f t="shared" si="67"/>
        <v>0</v>
      </c>
      <c r="AC124" s="107" t="s">
        <v>40</v>
      </c>
    </row>
    <row r="125" spans="1:29" x14ac:dyDescent="0.3">
      <c r="A125" s="83">
        <v>5</v>
      </c>
      <c r="B125" s="108">
        <f t="shared" si="68"/>
        <v>2011</v>
      </c>
      <c r="C125" s="4"/>
      <c r="D125" s="5"/>
      <c r="E125" s="6"/>
      <c r="F125" s="4"/>
      <c r="G125" s="7"/>
      <c r="H125" s="6"/>
      <c r="I125" s="107" t="s">
        <v>39</v>
      </c>
      <c r="K125" s="83">
        <v>5</v>
      </c>
      <c r="L125" s="108">
        <f t="shared" si="61"/>
        <v>2011</v>
      </c>
      <c r="M125" s="106">
        <f>'SCH P INPUTS'!I132</f>
        <v>0</v>
      </c>
      <c r="N125" s="104">
        <f t="shared" si="62"/>
        <v>0.90852699999999997</v>
      </c>
      <c r="O125" s="105">
        <f t="shared" si="63"/>
        <v>0</v>
      </c>
      <c r="P125" s="106">
        <f>'SCH P INPUTS'!I132+'SCH P INPUTS'!J132+'SCH P INPUTS'!K132</f>
        <v>0</v>
      </c>
      <c r="Q125" s="119">
        <f>HLOOKUP($S125,'TCJA - LOSS DISCOUNT FACTORS'!$B$15:$M$39,18,FALSE)</f>
        <v>0.90852699999999997</v>
      </c>
      <c r="R125" s="105">
        <f t="shared" si="64"/>
        <v>0</v>
      </c>
      <c r="S125" s="107" t="s">
        <v>39</v>
      </c>
      <c r="U125" s="83">
        <v>5</v>
      </c>
      <c r="V125" s="108">
        <f t="shared" si="69"/>
        <v>2011</v>
      </c>
      <c r="W125" s="106">
        <f>'SCH P INPUTS'!O132</f>
        <v>0</v>
      </c>
      <c r="X125" s="104">
        <f t="shared" si="65"/>
        <v>0.87804000000000004</v>
      </c>
      <c r="Y125" s="105">
        <f t="shared" si="66"/>
        <v>0</v>
      </c>
      <c r="Z125" s="106">
        <f>'SCH P INPUTS'!O132+'SCH P INPUTS'!P132+'SCH P INPUTS'!Q132</f>
        <v>0</v>
      </c>
      <c r="AA125" s="119">
        <f>HLOOKUP($AC125,'TCJA - LOSS DISCOUNT FACTORS'!$B$15:$M$39,19,FALSE)</f>
        <v>0.87804000000000004</v>
      </c>
      <c r="AB125" s="105">
        <f t="shared" si="67"/>
        <v>0</v>
      </c>
      <c r="AC125" s="107" t="s">
        <v>39</v>
      </c>
    </row>
    <row r="126" spans="1:29" x14ac:dyDescent="0.3">
      <c r="A126" s="83">
        <v>6</v>
      </c>
      <c r="B126" s="108">
        <f t="shared" si="68"/>
        <v>2012</v>
      </c>
      <c r="C126" s="4"/>
      <c r="D126" s="5"/>
      <c r="E126" s="6"/>
      <c r="F126" s="4"/>
      <c r="G126" s="7"/>
      <c r="H126" s="6"/>
      <c r="I126" s="107" t="s">
        <v>38</v>
      </c>
      <c r="K126" s="83">
        <v>6</v>
      </c>
      <c r="L126" s="108">
        <f t="shared" si="61"/>
        <v>2012</v>
      </c>
      <c r="M126" s="106">
        <f>'SCH P INPUTS'!I133</f>
        <v>0</v>
      </c>
      <c r="N126" s="104">
        <f t="shared" si="62"/>
        <v>0.89930899999999991</v>
      </c>
      <c r="O126" s="105">
        <f t="shared" si="63"/>
        <v>0</v>
      </c>
      <c r="P126" s="106">
        <f>'SCH P INPUTS'!I133+'SCH P INPUTS'!J133+'SCH P INPUTS'!K133</f>
        <v>0</v>
      </c>
      <c r="Q126" s="119">
        <f>HLOOKUP($S126,'TCJA - LOSS DISCOUNT FACTORS'!$B$15:$M$39,18,FALSE)</f>
        <v>0.89930899999999991</v>
      </c>
      <c r="R126" s="105">
        <f t="shared" si="64"/>
        <v>0</v>
      </c>
      <c r="S126" s="107" t="s">
        <v>38</v>
      </c>
      <c r="U126" s="83">
        <v>6</v>
      </c>
      <c r="V126" s="108">
        <f t="shared" si="69"/>
        <v>2012</v>
      </c>
      <c r="W126" s="106">
        <f>'SCH P INPUTS'!O133</f>
        <v>0</v>
      </c>
      <c r="X126" s="104">
        <f t="shared" si="65"/>
        <v>0.86418400000000006</v>
      </c>
      <c r="Y126" s="105">
        <f t="shared" si="66"/>
        <v>0</v>
      </c>
      <c r="Z126" s="106">
        <f>'SCH P INPUTS'!O133+'SCH P INPUTS'!P133+'SCH P INPUTS'!Q133</f>
        <v>0</v>
      </c>
      <c r="AA126" s="119">
        <f>HLOOKUP($AC126,'TCJA - LOSS DISCOUNT FACTORS'!$B$15:$M$39,19,FALSE)</f>
        <v>0.86418400000000006</v>
      </c>
      <c r="AB126" s="105">
        <f t="shared" si="67"/>
        <v>0</v>
      </c>
      <c r="AC126" s="107" t="s">
        <v>38</v>
      </c>
    </row>
    <row r="127" spans="1:29" x14ac:dyDescent="0.3">
      <c r="A127" s="83">
        <v>7</v>
      </c>
      <c r="B127" s="108">
        <f t="shared" si="68"/>
        <v>2013</v>
      </c>
      <c r="C127" s="4"/>
      <c r="D127" s="5"/>
      <c r="E127" s="6"/>
      <c r="F127" s="4"/>
      <c r="G127" s="7"/>
      <c r="H127" s="6"/>
      <c r="I127" s="107" t="s">
        <v>37</v>
      </c>
      <c r="K127" s="83">
        <v>7</v>
      </c>
      <c r="L127" s="108">
        <f t="shared" si="61"/>
        <v>2013</v>
      </c>
      <c r="M127" s="106">
        <f>'SCH P INPUTS'!I134</f>
        <v>0</v>
      </c>
      <c r="N127" s="104">
        <f t="shared" si="62"/>
        <v>0.89881</v>
      </c>
      <c r="O127" s="105">
        <f t="shared" si="63"/>
        <v>0</v>
      </c>
      <c r="P127" s="106">
        <f>'SCH P INPUTS'!I134+'SCH P INPUTS'!J134+'SCH P INPUTS'!K134</f>
        <v>0</v>
      </c>
      <c r="Q127" s="119">
        <f>HLOOKUP($S127,'TCJA - LOSS DISCOUNT FACTORS'!$B$15:$M$39,18,FALSE)</f>
        <v>0.89881</v>
      </c>
      <c r="R127" s="105">
        <f t="shared" si="64"/>
        <v>0</v>
      </c>
      <c r="S127" s="107" t="s">
        <v>37</v>
      </c>
      <c r="U127" s="83">
        <v>7</v>
      </c>
      <c r="V127" s="108">
        <f t="shared" si="69"/>
        <v>2013</v>
      </c>
      <c r="W127" s="106">
        <f>'SCH P INPUTS'!O134</f>
        <v>0</v>
      </c>
      <c r="X127" s="104">
        <f t="shared" si="65"/>
        <v>0.85088900000000001</v>
      </c>
      <c r="Y127" s="105">
        <f t="shared" si="66"/>
        <v>0</v>
      </c>
      <c r="Z127" s="106">
        <f>'SCH P INPUTS'!O134+'SCH P INPUTS'!P134+'SCH P INPUTS'!Q134</f>
        <v>0</v>
      </c>
      <c r="AA127" s="119">
        <f>HLOOKUP($AC127,'TCJA - LOSS DISCOUNT FACTORS'!$B$15:$M$39,19,FALSE)</f>
        <v>0.85088900000000001</v>
      </c>
      <c r="AB127" s="105">
        <f t="shared" si="67"/>
        <v>0</v>
      </c>
      <c r="AC127" s="107" t="s">
        <v>37</v>
      </c>
    </row>
    <row r="128" spans="1:29" x14ac:dyDescent="0.3">
      <c r="A128" s="83">
        <v>8</v>
      </c>
      <c r="B128" s="108">
        <f t="shared" si="68"/>
        <v>2014</v>
      </c>
      <c r="C128" s="4"/>
      <c r="D128" s="5"/>
      <c r="E128" s="6"/>
      <c r="F128" s="4"/>
      <c r="G128" s="7"/>
      <c r="H128" s="6"/>
      <c r="I128" s="107" t="s">
        <v>36</v>
      </c>
      <c r="K128" s="83">
        <v>8</v>
      </c>
      <c r="L128" s="108">
        <f t="shared" si="61"/>
        <v>2014</v>
      </c>
      <c r="M128" s="106">
        <f>'SCH P INPUTS'!I135</f>
        <v>0</v>
      </c>
      <c r="N128" s="104">
        <f t="shared" si="62"/>
        <v>0.91192400000000007</v>
      </c>
      <c r="O128" s="105">
        <f t="shared" si="63"/>
        <v>0</v>
      </c>
      <c r="P128" s="106">
        <f>'SCH P INPUTS'!I135+'SCH P INPUTS'!J135+'SCH P INPUTS'!K135</f>
        <v>0</v>
      </c>
      <c r="Q128" s="119">
        <f>HLOOKUP($S128,'TCJA - LOSS DISCOUNT FACTORS'!$B$15:$M$39,18,FALSE)</f>
        <v>0.91192400000000007</v>
      </c>
      <c r="R128" s="105">
        <f t="shared" si="64"/>
        <v>0</v>
      </c>
      <c r="S128" s="107" t="s">
        <v>36</v>
      </c>
      <c r="U128" s="83">
        <v>8</v>
      </c>
      <c r="V128" s="108">
        <f t="shared" si="69"/>
        <v>2014</v>
      </c>
      <c r="W128" s="106">
        <f>'SCH P INPUTS'!O135</f>
        <v>0</v>
      </c>
      <c r="X128" s="104">
        <f t="shared" si="65"/>
        <v>0.83807599999999993</v>
      </c>
      <c r="Y128" s="105">
        <f t="shared" si="66"/>
        <v>0</v>
      </c>
      <c r="Z128" s="106">
        <f>'SCH P INPUTS'!O135+'SCH P INPUTS'!P135+'SCH P INPUTS'!Q135</f>
        <v>0</v>
      </c>
      <c r="AA128" s="119">
        <f>HLOOKUP($AC128,'TCJA - LOSS DISCOUNT FACTORS'!$B$15:$M$39,19,FALSE)</f>
        <v>0.83807599999999993</v>
      </c>
      <c r="AB128" s="105">
        <f t="shared" si="67"/>
        <v>0</v>
      </c>
      <c r="AC128" s="107" t="s">
        <v>36</v>
      </c>
    </row>
    <row r="129" spans="1:29" x14ac:dyDescent="0.3">
      <c r="A129" s="83">
        <v>9</v>
      </c>
      <c r="B129" s="108">
        <f t="shared" si="68"/>
        <v>2015</v>
      </c>
      <c r="C129" s="4"/>
      <c r="D129" s="8"/>
      <c r="E129" s="6"/>
      <c r="F129" s="4"/>
      <c r="G129" s="7"/>
      <c r="H129" s="6"/>
      <c r="I129" s="107" t="s">
        <v>35</v>
      </c>
      <c r="K129" s="83">
        <v>9</v>
      </c>
      <c r="L129" s="108">
        <f t="shared" si="61"/>
        <v>2015</v>
      </c>
      <c r="M129" s="106">
        <f>'SCH P INPUTS'!I136</f>
        <v>0</v>
      </c>
      <c r="N129" s="104">
        <f t="shared" si="62"/>
        <v>0.89885999999999999</v>
      </c>
      <c r="O129" s="105">
        <f t="shared" si="63"/>
        <v>0</v>
      </c>
      <c r="P129" s="106">
        <f>'SCH P INPUTS'!I136+'SCH P INPUTS'!J136+'SCH P INPUTS'!K136</f>
        <v>0</v>
      </c>
      <c r="Q129" s="119">
        <f>HLOOKUP($S129,'TCJA - LOSS DISCOUNT FACTORS'!$B$15:$M$39,18,FALSE)</f>
        <v>0.89885999999999999</v>
      </c>
      <c r="R129" s="105">
        <f t="shared" si="64"/>
        <v>0</v>
      </c>
      <c r="S129" s="107" t="s">
        <v>35</v>
      </c>
      <c r="U129" s="83">
        <v>9</v>
      </c>
      <c r="V129" s="108">
        <f t="shared" si="69"/>
        <v>2015</v>
      </c>
      <c r="W129" s="106">
        <f>'SCH P INPUTS'!O136</f>
        <v>0</v>
      </c>
      <c r="X129" s="104">
        <f t="shared" si="65"/>
        <v>0.88140699999999994</v>
      </c>
      <c r="Y129" s="105">
        <f t="shared" si="66"/>
        <v>0</v>
      </c>
      <c r="Z129" s="106">
        <f>'SCH P INPUTS'!O136+'SCH P INPUTS'!P136+'SCH P INPUTS'!Q136</f>
        <v>0</v>
      </c>
      <c r="AA129" s="119">
        <f>HLOOKUP($AC129,'TCJA - LOSS DISCOUNT FACTORS'!$B$15:$M$39,19,FALSE)</f>
        <v>0.88140699999999994</v>
      </c>
      <c r="AB129" s="105">
        <f t="shared" si="67"/>
        <v>0</v>
      </c>
      <c r="AC129" s="107" t="s">
        <v>35</v>
      </c>
    </row>
    <row r="130" spans="1:29" x14ac:dyDescent="0.3">
      <c r="A130" s="83">
        <v>10</v>
      </c>
      <c r="B130" s="108">
        <f t="shared" si="68"/>
        <v>2016</v>
      </c>
      <c r="C130" s="106">
        <f>'SCH P INPUTS'!C137</f>
        <v>0</v>
      </c>
      <c r="D130" s="104">
        <f t="shared" ref="D130:D131" si="70">G130</f>
        <v>0.97133899999999995</v>
      </c>
      <c r="E130" s="105">
        <f t="shared" ref="E130:E131" si="71">C130*D130</f>
        <v>0</v>
      </c>
      <c r="F130" s="106">
        <f>'SCH P INPUTS'!C137+'SCH P INPUTS'!D137+'SCH P INPUTS'!E137</f>
        <v>0</v>
      </c>
      <c r="G130" s="119">
        <f>HLOOKUP($I130,'TCJA - LOSS DISCOUNT FACTORS'!$B$15:$M$39,22,FALSE)</f>
        <v>0.97133899999999995</v>
      </c>
      <c r="H130" s="105">
        <f t="shared" ref="H130:H131" si="72">F130*G130</f>
        <v>0</v>
      </c>
      <c r="I130" s="107" t="s">
        <v>34</v>
      </c>
      <c r="J130" s="25"/>
      <c r="K130" s="83">
        <v>10</v>
      </c>
      <c r="L130" s="108">
        <f t="shared" si="61"/>
        <v>2016</v>
      </c>
      <c r="M130" s="106">
        <f>'SCH P INPUTS'!I137</f>
        <v>0</v>
      </c>
      <c r="N130" s="104">
        <f t="shared" si="62"/>
        <v>0.89141700000000001</v>
      </c>
      <c r="O130" s="105">
        <f t="shared" si="63"/>
        <v>0</v>
      </c>
      <c r="P130" s="106">
        <f>'SCH P INPUTS'!I137+'SCH P INPUTS'!J137+'SCH P INPUTS'!K137</f>
        <v>0</v>
      </c>
      <c r="Q130" s="119">
        <f>HLOOKUP($S130,'TCJA - LOSS DISCOUNT FACTORS'!$B$15:$M$39,18,FALSE)</f>
        <v>0.89141700000000001</v>
      </c>
      <c r="R130" s="105">
        <f t="shared" si="64"/>
        <v>0</v>
      </c>
      <c r="S130" s="107" t="s">
        <v>34</v>
      </c>
      <c r="T130" s="25"/>
      <c r="U130" s="83">
        <v>10</v>
      </c>
      <c r="V130" s="108">
        <f t="shared" si="69"/>
        <v>2016</v>
      </c>
      <c r="W130" s="106">
        <f>'SCH P INPUTS'!O137</f>
        <v>0</v>
      </c>
      <c r="X130" s="104">
        <f t="shared" si="65"/>
        <v>0.86360000000000003</v>
      </c>
      <c r="Y130" s="105">
        <f t="shared" si="66"/>
        <v>0</v>
      </c>
      <c r="Z130" s="106">
        <f>'SCH P INPUTS'!O137+'SCH P INPUTS'!P137+'SCH P INPUTS'!Q137</f>
        <v>0</v>
      </c>
      <c r="AA130" s="119">
        <f>HLOOKUP($AC130,'TCJA - LOSS DISCOUNT FACTORS'!$B$15:$M$39,19,FALSE)</f>
        <v>0.86360000000000003</v>
      </c>
      <c r="AB130" s="105">
        <f t="shared" si="67"/>
        <v>0</v>
      </c>
      <c r="AC130" s="107" t="s">
        <v>34</v>
      </c>
    </row>
    <row r="131" spans="1:29" x14ac:dyDescent="0.3">
      <c r="A131" s="96">
        <v>11</v>
      </c>
      <c r="B131" s="109">
        <f t="shared" si="68"/>
        <v>2017</v>
      </c>
      <c r="C131" s="110">
        <f>'SCH P INPUTS'!C138</f>
        <v>0</v>
      </c>
      <c r="D131" s="111">
        <f t="shared" si="70"/>
        <v>0.95605000000000007</v>
      </c>
      <c r="E131" s="112">
        <f t="shared" si="71"/>
        <v>0</v>
      </c>
      <c r="F131" s="110">
        <f>'SCH P INPUTS'!C138+'SCH P INPUTS'!D138+'SCH P INPUTS'!E138</f>
        <v>0</v>
      </c>
      <c r="G131" s="111">
        <f>HLOOKUP($I131,'TCJA - LOSS DISCOUNT FACTORS'!$B$15:$M$39,22,FALSE)</f>
        <v>0.95605000000000007</v>
      </c>
      <c r="H131" s="112">
        <f t="shared" si="72"/>
        <v>0</v>
      </c>
      <c r="I131" s="107" t="s">
        <v>33</v>
      </c>
      <c r="K131" s="96">
        <v>11</v>
      </c>
      <c r="L131" s="109">
        <f t="shared" si="61"/>
        <v>2017</v>
      </c>
      <c r="M131" s="110">
        <f>'SCH P INPUTS'!I138</f>
        <v>0</v>
      </c>
      <c r="N131" s="111">
        <f t="shared" si="62"/>
        <v>0.87819100000000005</v>
      </c>
      <c r="O131" s="112">
        <f t="shared" si="63"/>
        <v>0</v>
      </c>
      <c r="P131" s="110">
        <f>'SCH P INPUTS'!I138+'SCH P INPUTS'!J138+'SCH P INPUTS'!K138</f>
        <v>0</v>
      </c>
      <c r="Q131" s="111">
        <f>HLOOKUP($S131,'TCJA - LOSS DISCOUNT FACTORS'!$B$15:$M$39,18,FALSE)</f>
        <v>0.87819100000000005</v>
      </c>
      <c r="R131" s="112">
        <f t="shared" si="64"/>
        <v>0</v>
      </c>
      <c r="S131" s="107" t="s">
        <v>33</v>
      </c>
      <c r="U131" s="96">
        <v>11</v>
      </c>
      <c r="V131" s="109">
        <f t="shared" si="69"/>
        <v>2017</v>
      </c>
      <c r="W131" s="110">
        <f>'SCH P INPUTS'!O138</f>
        <v>0</v>
      </c>
      <c r="X131" s="111">
        <f t="shared" si="65"/>
        <v>0.85898200000000002</v>
      </c>
      <c r="Y131" s="112">
        <f t="shared" si="66"/>
        <v>0</v>
      </c>
      <c r="Z131" s="110">
        <f>'SCH P INPUTS'!O138+'SCH P INPUTS'!P138+'SCH P INPUTS'!Q138</f>
        <v>0</v>
      </c>
      <c r="AA131" s="111">
        <f>HLOOKUP($AC131,'TCJA - LOSS DISCOUNT FACTORS'!$B$15:$M$39,19,FALSE)</f>
        <v>0.85898200000000002</v>
      </c>
      <c r="AB131" s="112">
        <f t="shared" si="67"/>
        <v>0</v>
      </c>
      <c r="AC131" s="107" t="s">
        <v>33</v>
      </c>
    </row>
    <row r="132" spans="1:29" x14ac:dyDescent="0.3">
      <c r="A132" s="96">
        <v>12</v>
      </c>
      <c r="B132" s="113" t="s">
        <v>66</v>
      </c>
      <c r="C132" s="110">
        <f>SUM(C121:C131)</f>
        <v>0</v>
      </c>
      <c r="D132" s="110"/>
      <c r="E132" s="112">
        <f>SUM(E121:E131)</f>
        <v>0</v>
      </c>
      <c r="F132" s="110">
        <f>SUM(F121:F131)</f>
        <v>0</v>
      </c>
      <c r="G132" s="110"/>
      <c r="H132" s="112">
        <f>SUM(H121:H131)</f>
        <v>0</v>
      </c>
      <c r="I132" s="115"/>
      <c r="K132" s="96">
        <v>12</v>
      </c>
      <c r="L132" s="113" t="s">
        <v>66</v>
      </c>
      <c r="M132" s="110">
        <f>SUM(M121:M131)</f>
        <v>0</v>
      </c>
      <c r="N132" s="110"/>
      <c r="O132" s="112">
        <f>SUM(O121:O131)</f>
        <v>0</v>
      </c>
      <c r="P132" s="110">
        <f>SUM(P121:P131)</f>
        <v>0</v>
      </c>
      <c r="Q132" s="110"/>
      <c r="R132" s="112">
        <f>SUM(R121:R131)</f>
        <v>0</v>
      </c>
      <c r="S132" s="115"/>
      <c r="U132" s="96">
        <v>12</v>
      </c>
      <c r="V132" s="113" t="s">
        <v>66</v>
      </c>
      <c r="W132" s="110">
        <f>SUM(W121:W131)</f>
        <v>0</v>
      </c>
      <c r="X132" s="110"/>
      <c r="Y132" s="112">
        <f>SUM(Y121:Y131)</f>
        <v>0</v>
      </c>
      <c r="Z132" s="110">
        <f>SUM(Z121:Z131)</f>
        <v>0</v>
      </c>
      <c r="AA132" s="110"/>
      <c r="AB132" s="112">
        <f>SUM(AB121:AB131)</f>
        <v>0</v>
      </c>
    </row>
    <row r="134" spans="1:29" x14ac:dyDescent="0.3">
      <c r="A134" s="247">
        <v>22</v>
      </c>
      <c r="B134" s="247"/>
      <c r="C134" s="247"/>
      <c r="D134" s="247"/>
      <c r="E134" s="247"/>
      <c r="F134" s="247"/>
      <c r="G134" s="247"/>
      <c r="H134" s="247"/>
      <c r="I134" s="48"/>
      <c r="K134" s="247">
        <v>23</v>
      </c>
      <c r="L134" s="247"/>
      <c r="M134" s="247"/>
      <c r="N134" s="247"/>
      <c r="O134" s="247"/>
      <c r="P134" s="247"/>
      <c r="Q134" s="247"/>
      <c r="R134" s="247"/>
      <c r="S134" s="48"/>
      <c r="U134" s="252">
        <v>11</v>
      </c>
      <c r="V134" s="252"/>
      <c r="W134" s="252"/>
      <c r="X134" s="252"/>
      <c r="Y134" s="252"/>
      <c r="Z134" s="252"/>
      <c r="AA134" s="252"/>
      <c r="AB134" s="252"/>
    </row>
    <row r="135" spans="1:29" x14ac:dyDescent="0.3">
      <c r="A135" s="39" t="s">
        <v>57</v>
      </c>
      <c r="C135" s="39" t="s">
        <v>30</v>
      </c>
      <c r="D135" s="39"/>
      <c r="E135" s="39"/>
      <c r="G135" s="39"/>
      <c r="H135" s="39"/>
      <c r="I135" s="39"/>
      <c r="J135" s="39"/>
      <c r="K135" s="39" t="s">
        <v>57</v>
      </c>
      <c r="M135" s="39" t="s">
        <v>31</v>
      </c>
      <c r="N135" s="39"/>
      <c r="O135" s="39"/>
      <c r="Q135" s="39"/>
      <c r="R135" s="39"/>
      <c r="S135" s="39"/>
      <c r="T135" s="39"/>
      <c r="U135" s="39" t="s">
        <v>57</v>
      </c>
      <c r="W135" s="39" t="s">
        <v>123</v>
      </c>
      <c r="X135" s="39"/>
      <c r="Y135" s="39"/>
      <c r="AA135" s="39"/>
      <c r="AB135" s="39"/>
    </row>
    <row r="136" spans="1:29" x14ac:dyDescent="0.3">
      <c r="A136" s="242"/>
      <c r="B136" s="243"/>
      <c r="C136" s="72">
        <v>23</v>
      </c>
      <c r="D136" s="72"/>
      <c r="E136" s="92"/>
      <c r="F136" s="72" t="s">
        <v>72</v>
      </c>
      <c r="G136" s="72"/>
      <c r="H136" s="92"/>
      <c r="I136" s="93"/>
      <c r="K136" s="242"/>
      <c r="L136" s="243"/>
      <c r="M136" s="72">
        <v>23</v>
      </c>
      <c r="N136" s="72"/>
      <c r="O136" s="92"/>
      <c r="P136" s="72" t="s">
        <v>72</v>
      </c>
      <c r="Q136" s="72"/>
      <c r="R136" s="92"/>
      <c r="S136" s="93"/>
      <c r="U136" s="242"/>
      <c r="V136" s="243"/>
      <c r="W136" s="72">
        <v>23</v>
      </c>
      <c r="X136" s="72"/>
      <c r="Y136" s="92"/>
      <c r="Z136" s="72" t="s">
        <v>72</v>
      </c>
      <c r="AA136" s="72"/>
      <c r="AB136" s="92"/>
    </row>
    <row r="137" spans="1:29" ht="57.6" x14ac:dyDescent="0.3">
      <c r="A137" s="244"/>
      <c r="B137" s="245"/>
      <c r="C137" s="94" t="s">
        <v>63</v>
      </c>
      <c r="D137" s="94" t="s">
        <v>73</v>
      </c>
      <c r="E137" s="95" t="s">
        <v>74</v>
      </c>
      <c r="F137" s="94" t="s">
        <v>75</v>
      </c>
      <c r="G137" s="94" t="s">
        <v>73</v>
      </c>
      <c r="H137" s="95" t="s">
        <v>76</v>
      </c>
      <c r="I137" s="97"/>
      <c r="K137" s="244"/>
      <c r="L137" s="245"/>
      <c r="M137" s="94" t="s">
        <v>63</v>
      </c>
      <c r="N137" s="94" t="s">
        <v>73</v>
      </c>
      <c r="O137" s="95" t="s">
        <v>74</v>
      </c>
      <c r="P137" s="94" t="s">
        <v>75</v>
      </c>
      <c r="Q137" s="94" t="s">
        <v>73</v>
      </c>
      <c r="R137" s="95" t="s">
        <v>76</v>
      </c>
      <c r="S137" s="97"/>
      <c r="U137" s="244"/>
      <c r="V137" s="245"/>
      <c r="W137" s="94" t="s">
        <v>63</v>
      </c>
      <c r="X137" s="94" t="s">
        <v>73</v>
      </c>
      <c r="Y137" s="95" t="s">
        <v>74</v>
      </c>
      <c r="Z137" s="94" t="s">
        <v>75</v>
      </c>
      <c r="AA137" s="94" t="s">
        <v>73</v>
      </c>
      <c r="AB137" s="95" t="s">
        <v>76</v>
      </c>
    </row>
    <row r="138" spans="1:29" x14ac:dyDescent="0.3">
      <c r="A138" s="81">
        <v>1</v>
      </c>
      <c r="B138" s="98" t="str">
        <f>B18</f>
        <v>Prior</v>
      </c>
      <c r="C138" s="99">
        <f>'SCH P INPUTS'!C145</f>
        <v>0</v>
      </c>
      <c r="D138" s="100">
        <f>G138</f>
        <v>0.98551299999999997</v>
      </c>
      <c r="E138" s="101">
        <f>C138*D138</f>
        <v>0</v>
      </c>
      <c r="F138" s="99">
        <f>'SCH P INPUTS'!C145+'SCH P INPUTS'!D145+'SCH P INPUTS'!E145</f>
        <v>0</v>
      </c>
      <c r="G138" s="118">
        <f>HLOOKUP($I138,'TCJA - LOSS DISCOUNT FACTORS'!$B$15:$M$39,23,FALSE)</f>
        <v>0.98551299999999997</v>
      </c>
      <c r="H138" s="101">
        <f>F138*G138</f>
        <v>0</v>
      </c>
      <c r="I138" s="116" t="s">
        <v>136</v>
      </c>
      <c r="K138" s="81">
        <v>1</v>
      </c>
      <c r="L138" s="98" t="str">
        <f>B18</f>
        <v>Prior</v>
      </c>
      <c r="M138" s="99">
        <f>'SCH P INPUTS'!I145</f>
        <v>0</v>
      </c>
      <c r="N138" s="100">
        <f>Q138</f>
        <v>0.98551299999999997</v>
      </c>
      <c r="O138" s="101">
        <f>M138*N138</f>
        <v>0</v>
      </c>
      <c r="P138" s="99">
        <f>'SCH P INPUTS'!I145+'SCH P INPUTS'!J145+'SCH P INPUTS'!K145</f>
        <v>0</v>
      </c>
      <c r="Q138" s="118">
        <f>HLOOKUP($S138,'TCJA - LOSS DISCOUNT FACTORS'!$B$15:$M$39,24,FALSE)</f>
        <v>0.98551299999999997</v>
      </c>
      <c r="R138" s="101">
        <f>Q138*P138</f>
        <v>0</v>
      </c>
      <c r="S138" s="116" t="s">
        <v>136</v>
      </c>
      <c r="U138" s="81">
        <v>1</v>
      </c>
      <c r="V138" s="98" t="str">
        <f>B18</f>
        <v>Prior</v>
      </c>
      <c r="W138" s="99">
        <f>'SCH P INPUTS'!O145</f>
        <v>0</v>
      </c>
      <c r="X138" s="100">
        <f>AA138</f>
        <v>0.98551299999999997</v>
      </c>
      <c r="Y138" s="101">
        <f>W138*X138</f>
        <v>0</v>
      </c>
      <c r="Z138" s="99">
        <f>'SCH P INPUTS'!O145+'SCH P INPUTS'!P145+'SCH P INPUTS'!Q145</f>
        <v>0</v>
      </c>
      <c r="AA138" s="118">
        <f>HLOOKUP($AC138,'TCJA - LOSS DISCOUNT FACTORS'!$B$15:$M$39,12,FALSE)</f>
        <v>0.98551299999999997</v>
      </c>
      <c r="AB138" s="101">
        <f>Z138*AA138</f>
        <v>0</v>
      </c>
      <c r="AC138" s="116" t="s">
        <v>136</v>
      </c>
    </row>
    <row r="139" spans="1:29" x14ac:dyDescent="0.3">
      <c r="A139" s="83">
        <v>2</v>
      </c>
      <c r="B139" s="108">
        <f>B122</f>
        <v>2008</v>
      </c>
      <c r="C139" s="4"/>
      <c r="D139" s="5"/>
      <c r="E139" s="6"/>
      <c r="F139" s="4"/>
      <c r="G139" s="7"/>
      <c r="H139" s="6"/>
      <c r="I139" s="115"/>
      <c r="K139" s="83">
        <v>2</v>
      </c>
      <c r="L139" s="108">
        <f t="shared" ref="L139:L148" si="73">B139</f>
        <v>2008</v>
      </c>
      <c r="M139" s="4"/>
      <c r="N139" s="5"/>
      <c r="O139" s="6"/>
      <c r="P139" s="4"/>
      <c r="Q139" s="7"/>
      <c r="R139" s="6"/>
      <c r="S139" s="115"/>
      <c r="U139" s="83">
        <v>2</v>
      </c>
      <c r="V139" s="108">
        <f>L139</f>
        <v>2008</v>
      </c>
      <c r="W139" s="4"/>
      <c r="X139" s="5"/>
      <c r="Y139" s="6"/>
      <c r="Z139" s="4"/>
      <c r="AA139" s="7"/>
      <c r="AB139" s="6"/>
      <c r="AC139" s="115"/>
    </row>
    <row r="140" spans="1:29" x14ac:dyDescent="0.3">
      <c r="A140" s="83">
        <v>3</v>
      </c>
      <c r="B140" s="108">
        <f t="shared" ref="B140:B148" si="74">B123</f>
        <v>2009</v>
      </c>
      <c r="C140" s="4"/>
      <c r="D140" s="5"/>
      <c r="E140" s="6"/>
      <c r="F140" s="4"/>
      <c r="G140" s="7"/>
      <c r="H140" s="6"/>
      <c r="I140" s="115"/>
      <c r="K140" s="83">
        <v>3</v>
      </c>
      <c r="L140" s="108">
        <f t="shared" si="73"/>
        <v>2009</v>
      </c>
      <c r="M140" s="4"/>
      <c r="N140" s="5"/>
      <c r="O140" s="6"/>
      <c r="P140" s="4"/>
      <c r="Q140" s="7"/>
      <c r="R140" s="6"/>
      <c r="S140" s="115"/>
      <c r="U140" s="83">
        <v>3</v>
      </c>
      <c r="V140" s="108">
        <f t="shared" ref="V140:V148" si="75">L140</f>
        <v>2009</v>
      </c>
      <c r="W140" s="4"/>
      <c r="X140" s="5"/>
      <c r="Y140" s="6"/>
      <c r="Z140" s="4"/>
      <c r="AA140" s="7"/>
      <c r="AB140" s="6"/>
      <c r="AC140" s="115"/>
    </row>
    <row r="141" spans="1:29" x14ac:dyDescent="0.3">
      <c r="A141" s="83">
        <v>4</v>
      </c>
      <c r="B141" s="108">
        <f t="shared" si="74"/>
        <v>2010</v>
      </c>
      <c r="C141" s="4"/>
      <c r="D141" s="5"/>
      <c r="E141" s="6"/>
      <c r="F141" s="4"/>
      <c r="G141" s="7"/>
      <c r="H141" s="6"/>
      <c r="I141" s="115"/>
      <c r="K141" s="83">
        <v>4</v>
      </c>
      <c r="L141" s="108">
        <f t="shared" si="73"/>
        <v>2010</v>
      </c>
      <c r="M141" s="4"/>
      <c r="N141" s="5"/>
      <c r="O141" s="6"/>
      <c r="P141" s="4"/>
      <c r="Q141" s="7"/>
      <c r="R141" s="6"/>
      <c r="S141" s="115"/>
      <c r="U141" s="83">
        <v>4</v>
      </c>
      <c r="V141" s="108">
        <f t="shared" si="75"/>
        <v>2010</v>
      </c>
      <c r="W141" s="4"/>
      <c r="X141" s="5"/>
      <c r="Y141" s="6"/>
      <c r="Z141" s="4"/>
      <c r="AA141" s="7"/>
      <c r="AB141" s="6"/>
      <c r="AC141" s="115"/>
    </row>
    <row r="142" spans="1:29" x14ac:dyDescent="0.3">
      <c r="A142" s="83">
        <v>5</v>
      </c>
      <c r="B142" s="108">
        <f t="shared" si="74"/>
        <v>2011</v>
      </c>
      <c r="C142" s="4"/>
      <c r="D142" s="5"/>
      <c r="E142" s="6"/>
      <c r="F142" s="4"/>
      <c r="G142" s="7"/>
      <c r="H142" s="6"/>
      <c r="I142" s="115"/>
      <c r="K142" s="83">
        <v>5</v>
      </c>
      <c r="L142" s="108">
        <f t="shared" si="73"/>
        <v>2011</v>
      </c>
      <c r="M142" s="4"/>
      <c r="N142" s="5"/>
      <c r="O142" s="6"/>
      <c r="P142" s="4"/>
      <c r="Q142" s="7"/>
      <c r="R142" s="6"/>
      <c r="S142" s="115"/>
      <c r="U142" s="83">
        <v>5</v>
      </c>
      <c r="V142" s="108">
        <f t="shared" si="75"/>
        <v>2011</v>
      </c>
      <c r="W142" s="4"/>
      <c r="X142" s="5"/>
      <c r="Y142" s="6"/>
      <c r="Z142" s="4"/>
      <c r="AA142" s="7"/>
      <c r="AB142" s="6"/>
      <c r="AC142" s="115"/>
    </row>
    <row r="143" spans="1:29" x14ac:dyDescent="0.3">
      <c r="A143" s="83">
        <v>6</v>
      </c>
      <c r="B143" s="108">
        <f t="shared" si="74"/>
        <v>2012</v>
      </c>
      <c r="C143" s="4"/>
      <c r="D143" s="5"/>
      <c r="E143" s="6"/>
      <c r="F143" s="4"/>
      <c r="G143" s="7"/>
      <c r="H143" s="6"/>
      <c r="I143" s="115"/>
      <c r="K143" s="83">
        <v>6</v>
      </c>
      <c r="L143" s="108">
        <f t="shared" si="73"/>
        <v>2012</v>
      </c>
      <c r="M143" s="4"/>
      <c r="N143" s="5"/>
      <c r="O143" s="6"/>
      <c r="P143" s="4"/>
      <c r="Q143" s="7"/>
      <c r="R143" s="6"/>
      <c r="S143" s="115"/>
      <c r="U143" s="83">
        <v>6</v>
      </c>
      <c r="V143" s="108">
        <f t="shared" si="75"/>
        <v>2012</v>
      </c>
      <c r="W143" s="4"/>
      <c r="X143" s="5"/>
      <c r="Y143" s="6"/>
      <c r="Z143" s="4"/>
      <c r="AA143" s="7"/>
      <c r="AB143" s="6"/>
      <c r="AC143" s="115"/>
    </row>
    <row r="144" spans="1:29" x14ac:dyDescent="0.3">
      <c r="A144" s="83">
        <v>7</v>
      </c>
      <c r="B144" s="108">
        <f t="shared" si="74"/>
        <v>2013</v>
      </c>
      <c r="C144" s="4"/>
      <c r="D144" s="5"/>
      <c r="E144" s="6"/>
      <c r="F144" s="4"/>
      <c r="G144" s="7"/>
      <c r="H144" s="6"/>
      <c r="I144" s="115"/>
      <c r="K144" s="83">
        <v>7</v>
      </c>
      <c r="L144" s="108">
        <f t="shared" si="73"/>
        <v>2013</v>
      </c>
      <c r="M144" s="4"/>
      <c r="N144" s="5"/>
      <c r="O144" s="6"/>
      <c r="P144" s="4"/>
      <c r="Q144" s="7"/>
      <c r="R144" s="6"/>
      <c r="S144" s="115"/>
      <c r="U144" s="83">
        <v>7</v>
      </c>
      <c r="V144" s="108">
        <f t="shared" si="75"/>
        <v>2013</v>
      </c>
      <c r="W144" s="4"/>
      <c r="X144" s="5"/>
      <c r="Y144" s="6"/>
      <c r="Z144" s="4"/>
      <c r="AA144" s="7"/>
      <c r="AB144" s="6"/>
      <c r="AC144" s="115"/>
    </row>
    <row r="145" spans="1:29" x14ac:dyDescent="0.3">
      <c r="A145" s="83">
        <v>8</v>
      </c>
      <c r="B145" s="108">
        <f t="shared" si="74"/>
        <v>2014</v>
      </c>
      <c r="C145" s="4"/>
      <c r="D145" s="5"/>
      <c r="E145" s="6"/>
      <c r="F145" s="4"/>
      <c r="G145" s="7"/>
      <c r="H145" s="6"/>
      <c r="I145" s="115"/>
      <c r="K145" s="83">
        <v>8</v>
      </c>
      <c r="L145" s="108">
        <f t="shared" si="73"/>
        <v>2014</v>
      </c>
      <c r="M145" s="4"/>
      <c r="N145" s="5"/>
      <c r="O145" s="6"/>
      <c r="P145" s="4"/>
      <c r="Q145" s="7"/>
      <c r="R145" s="6"/>
      <c r="S145" s="115"/>
      <c r="U145" s="83">
        <v>8</v>
      </c>
      <c r="V145" s="108">
        <f t="shared" si="75"/>
        <v>2014</v>
      </c>
      <c r="W145" s="4"/>
      <c r="X145" s="5"/>
      <c r="Y145" s="6"/>
      <c r="Z145" s="4"/>
      <c r="AA145" s="7"/>
      <c r="AB145" s="6"/>
      <c r="AC145" s="115"/>
    </row>
    <row r="146" spans="1:29" x14ac:dyDescent="0.3">
      <c r="A146" s="83">
        <v>9</v>
      </c>
      <c r="B146" s="108">
        <f t="shared" si="74"/>
        <v>2015</v>
      </c>
      <c r="C146" s="4"/>
      <c r="D146" s="8"/>
      <c r="E146" s="6"/>
      <c r="F146" s="4"/>
      <c r="G146" s="7"/>
      <c r="H146" s="6"/>
      <c r="I146" s="115"/>
      <c r="K146" s="83">
        <v>9</v>
      </c>
      <c r="L146" s="108">
        <f t="shared" si="73"/>
        <v>2015</v>
      </c>
      <c r="M146" s="4"/>
      <c r="N146" s="8"/>
      <c r="O146" s="6"/>
      <c r="P146" s="4"/>
      <c r="Q146" s="7"/>
      <c r="R146" s="6"/>
      <c r="S146" s="115"/>
      <c r="U146" s="83">
        <v>9</v>
      </c>
      <c r="V146" s="108">
        <f t="shared" si="75"/>
        <v>2015</v>
      </c>
      <c r="W146" s="4"/>
      <c r="X146" s="8"/>
      <c r="Y146" s="6"/>
      <c r="Z146" s="4"/>
      <c r="AA146" s="7"/>
      <c r="AB146" s="6"/>
      <c r="AC146" s="115"/>
    </row>
    <row r="147" spans="1:29" x14ac:dyDescent="0.3">
      <c r="A147" s="83">
        <v>10</v>
      </c>
      <c r="B147" s="108">
        <f t="shared" si="74"/>
        <v>2016</v>
      </c>
      <c r="C147" s="106">
        <f>'SCH P INPUTS'!C154</f>
        <v>0</v>
      </c>
      <c r="D147" s="104">
        <f>G147</f>
        <v>0.97133899999999995</v>
      </c>
      <c r="E147" s="105">
        <f>C147*D147</f>
        <v>0</v>
      </c>
      <c r="F147" s="106">
        <f>'SCH P INPUTS'!C154+'SCH P INPUTS'!D154+'SCH P INPUTS'!E154</f>
        <v>0</v>
      </c>
      <c r="G147" s="119">
        <f>HLOOKUP($I147,'TCJA - LOSS DISCOUNT FACTORS'!$B$15:$M$39,23,FALSE)</f>
        <v>0.97133899999999995</v>
      </c>
      <c r="H147" s="105">
        <f>F147*G147</f>
        <v>0</v>
      </c>
      <c r="I147" s="107" t="s">
        <v>34</v>
      </c>
      <c r="K147" s="83">
        <v>10</v>
      </c>
      <c r="L147" s="108">
        <f t="shared" si="73"/>
        <v>2016</v>
      </c>
      <c r="M147" s="106">
        <f>'SCH P INPUTS'!I154</f>
        <v>0</v>
      </c>
      <c r="N147" s="104">
        <f>Q147</f>
        <v>0.97133899999999995</v>
      </c>
      <c r="O147" s="105">
        <f>M147*N147</f>
        <v>0</v>
      </c>
      <c r="P147" s="106">
        <f>'SCH P INPUTS'!I154+'SCH P INPUTS'!J154+'SCH P INPUTS'!K154</f>
        <v>0</v>
      </c>
      <c r="Q147" s="119">
        <f>HLOOKUP($S147,'TCJA - LOSS DISCOUNT FACTORS'!$B$15:$M$39,24,FALSE)</f>
        <v>0.97133899999999995</v>
      </c>
      <c r="R147" s="105">
        <f>Q147*P147</f>
        <v>0</v>
      </c>
      <c r="S147" s="107" t="s">
        <v>34</v>
      </c>
      <c r="U147" s="83">
        <v>10</v>
      </c>
      <c r="V147" s="108">
        <f t="shared" si="75"/>
        <v>2016</v>
      </c>
      <c r="W147" s="106">
        <f>'SCH P INPUTS'!O154</f>
        <v>0</v>
      </c>
      <c r="X147" s="104">
        <f>AA147</f>
        <v>0.97133899999999995</v>
      </c>
      <c r="Y147" s="105">
        <f t="shared" ref="Y147:Y148" si="76">W147*X147</f>
        <v>0</v>
      </c>
      <c r="Z147" s="106">
        <f>'SCH P INPUTS'!O154+'SCH P INPUTS'!P154+'SCH P INPUTS'!Q154</f>
        <v>0</v>
      </c>
      <c r="AA147" s="119">
        <f>HLOOKUP($AC147,'TCJA - LOSS DISCOUNT FACTORS'!$B$15:$M$39,12,FALSE)</f>
        <v>0.97133899999999995</v>
      </c>
      <c r="AB147" s="105">
        <f t="shared" ref="AB147:AB148" si="77">Z147*AA147</f>
        <v>0</v>
      </c>
      <c r="AC147" s="107" t="s">
        <v>34</v>
      </c>
    </row>
    <row r="148" spans="1:29" x14ac:dyDescent="0.3">
      <c r="A148" s="96">
        <v>11</v>
      </c>
      <c r="B148" s="109">
        <f t="shared" si="74"/>
        <v>2017</v>
      </c>
      <c r="C148" s="110">
        <f>'SCH P INPUTS'!C155</f>
        <v>0</v>
      </c>
      <c r="D148" s="111">
        <f>G148</f>
        <v>0.95752999999999999</v>
      </c>
      <c r="E148" s="112">
        <f>C148*D148</f>
        <v>0</v>
      </c>
      <c r="F148" s="110">
        <f>'SCH P INPUTS'!C155+'SCH P INPUTS'!D155+'SCH P INPUTS'!E155</f>
        <v>0</v>
      </c>
      <c r="G148" s="111">
        <f>HLOOKUP($I148,'TCJA - LOSS DISCOUNT FACTORS'!$B$15:$M$39,23,FALSE)</f>
        <v>0.95752999999999999</v>
      </c>
      <c r="H148" s="112">
        <f>F148*G148</f>
        <v>0</v>
      </c>
      <c r="I148" s="107" t="s">
        <v>33</v>
      </c>
      <c r="K148" s="96">
        <v>11</v>
      </c>
      <c r="L148" s="109">
        <f t="shared" si="73"/>
        <v>2017</v>
      </c>
      <c r="M148" s="110">
        <f>'SCH P INPUTS'!I155</f>
        <v>0</v>
      </c>
      <c r="N148" s="111">
        <f>Q148</f>
        <v>0.9699509999999999</v>
      </c>
      <c r="O148" s="112">
        <f>M148*N148</f>
        <v>0</v>
      </c>
      <c r="P148" s="110">
        <f>'SCH P INPUTS'!I155+'SCH P INPUTS'!J155+'SCH P INPUTS'!K155</f>
        <v>0</v>
      </c>
      <c r="Q148" s="111">
        <f>HLOOKUP($S148,'TCJA - LOSS DISCOUNT FACTORS'!$B$15:$M$39,24,FALSE)</f>
        <v>0.9699509999999999</v>
      </c>
      <c r="R148" s="112">
        <f>Q148*P148</f>
        <v>0</v>
      </c>
      <c r="S148" s="107" t="s">
        <v>33</v>
      </c>
      <c r="U148" s="96">
        <v>11</v>
      </c>
      <c r="V148" s="109">
        <f t="shared" si="75"/>
        <v>2017</v>
      </c>
      <c r="W148" s="110">
        <f>'SCH P INPUTS'!O155</f>
        <v>0</v>
      </c>
      <c r="X148" s="111">
        <f>AA148</f>
        <v>0.98194700000000001</v>
      </c>
      <c r="Y148" s="112">
        <f t="shared" si="76"/>
        <v>0</v>
      </c>
      <c r="Z148" s="110">
        <f>'SCH P INPUTS'!O155+'SCH P INPUTS'!P155+'SCH P INPUTS'!Q155</f>
        <v>0</v>
      </c>
      <c r="AA148" s="111">
        <f>HLOOKUP($AC148,'TCJA - LOSS DISCOUNT FACTORS'!$B$15:$M$39,12,FALSE)</f>
        <v>0.98194700000000001</v>
      </c>
      <c r="AB148" s="112">
        <f t="shared" si="77"/>
        <v>0</v>
      </c>
      <c r="AC148" s="107" t="s">
        <v>33</v>
      </c>
    </row>
    <row r="149" spans="1:29" x14ac:dyDescent="0.3">
      <c r="A149" s="96">
        <v>12</v>
      </c>
      <c r="B149" s="113" t="s">
        <v>66</v>
      </c>
      <c r="C149" s="110">
        <f>SUM(C138:C148)</f>
        <v>0</v>
      </c>
      <c r="D149" s="110"/>
      <c r="E149" s="112">
        <f>SUM(E138:E148)</f>
        <v>0</v>
      </c>
      <c r="F149" s="110">
        <f>SUM(F138:F148)</f>
        <v>0</v>
      </c>
      <c r="G149" s="110"/>
      <c r="H149" s="112">
        <f>SUM(H138:H148)</f>
        <v>0</v>
      </c>
      <c r="I149" s="115"/>
      <c r="K149" s="96">
        <v>12</v>
      </c>
      <c r="L149" s="113" t="s">
        <v>66</v>
      </c>
      <c r="M149" s="110">
        <f>SUM(M138:M148)</f>
        <v>0</v>
      </c>
      <c r="N149" s="110"/>
      <c r="O149" s="112">
        <f>SUM(O138:O148)</f>
        <v>0</v>
      </c>
      <c r="P149" s="110">
        <f>SUM(P138:P148)</f>
        <v>0</v>
      </c>
      <c r="Q149" s="110"/>
      <c r="R149" s="112">
        <f>SUM(R138:R148)</f>
        <v>0</v>
      </c>
      <c r="S149" s="115"/>
      <c r="U149" s="96">
        <v>12</v>
      </c>
      <c r="V149" s="113" t="s">
        <v>66</v>
      </c>
      <c r="W149" s="110">
        <f>SUM(W138:W148)</f>
        <v>0</v>
      </c>
      <c r="X149" s="110"/>
      <c r="Y149" s="112">
        <f>SUM(Y138:Y148)</f>
        <v>0</v>
      </c>
      <c r="Z149" s="110">
        <f>SUM(Z138:Z148)</f>
        <v>0</v>
      </c>
      <c r="AA149" s="110"/>
      <c r="AB149" s="112">
        <f>SUM(AB138:AB148)</f>
        <v>0</v>
      </c>
    </row>
    <row r="150" spans="1:29" x14ac:dyDescent="0.3">
      <c r="A150" s="39"/>
      <c r="C150" s="39"/>
      <c r="D150" s="39"/>
      <c r="E150" s="39"/>
      <c r="G150" s="39"/>
      <c r="H150" s="39"/>
      <c r="I150" s="39"/>
      <c r="U150" s="25"/>
      <c r="V150" s="25"/>
      <c r="W150" s="25"/>
      <c r="X150" s="25"/>
      <c r="Y150" s="25"/>
      <c r="Z150" s="25"/>
      <c r="AA150" s="25"/>
      <c r="AB150" s="25"/>
    </row>
    <row r="152" spans="1:29" x14ac:dyDescent="0.3">
      <c r="C152" s="120" t="s">
        <v>104</v>
      </c>
      <c r="D152" s="121"/>
      <c r="E152" s="121"/>
      <c r="F152" s="121"/>
      <c r="G152" s="121"/>
      <c r="H152" s="122">
        <f>SUM(C29,M29,W29,C47,M47,W47,C64,M64,W64,C81,M81,W81,C98,M98,W98,C115,M115,W115,C132,M132,W132,C149,M149,W149)</f>
        <v>0</v>
      </c>
      <c r="I152" s="115"/>
    </row>
    <row r="153" spans="1:29" x14ac:dyDescent="0.3">
      <c r="C153" s="39"/>
      <c r="D153" s="39"/>
      <c r="E153" s="39"/>
      <c r="F153" s="39"/>
      <c r="G153" s="39"/>
      <c r="H153" s="39"/>
      <c r="I153" s="39"/>
    </row>
    <row r="154" spans="1:29" x14ac:dyDescent="0.3">
      <c r="C154" s="120" t="s">
        <v>105</v>
      </c>
      <c r="D154" s="121"/>
      <c r="E154" s="121"/>
      <c r="F154" s="121"/>
      <c r="G154" s="121"/>
      <c r="H154" s="122">
        <f>SUM(E29,O29,Y29,E47,O47,Y47,E64,O64,Y64,E81,O81,Y81,E98,O98,Y98,E115,O115,Y115,E132,O132,Y132,E149,O149,Y149)</f>
        <v>0</v>
      </c>
      <c r="I154" s="115"/>
    </row>
    <row r="155" spans="1:29" x14ac:dyDescent="0.3">
      <c r="C155" s="39"/>
      <c r="D155" s="39"/>
      <c r="E155" s="39"/>
      <c r="F155" s="39"/>
      <c r="G155" s="39"/>
      <c r="H155" s="39"/>
      <c r="I155" s="39"/>
    </row>
    <row r="156" spans="1:29" x14ac:dyDescent="0.3">
      <c r="C156" s="120" t="s">
        <v>106</v>
      </c>
      <c r="D156" s="121"/>
      <c r="E156" s="121"/>
      <c r="F156" s="121"/>
      <c r="G156" s="121"/>
      <c r="H156" s="122">
        <f>SUM(F29,P29,Z29,F47,P47,Z47,F64,P64,Z64,F81,P81,Z81,F98,P98,Z98,F115,P115,Z115,F132,P132,Z132,F149,P149,Z149)</f>
        <v>0</v>
      </c>
      <c r="I156" s="115"/>
    </row>
    <row r="157" spans="1:29" x14ac:dyDescent="0.3">
      <c r="C157" s="39"/>
      <c r="D157" s="39"/>
      <c r="E157" s="39"/>
      <c r="F157" s="39"/>
      <c r="G157" s="39"/>
      <c r="H157" s="39"/>
      <c r="I157" s="39"/>
    </row>
    <row r="158" spans="1:29" x14ac:dyDescent="0.3">
      <c r="C158" s="120" t="s">
        <v>107</v>
      </c>
      <c r="D158" s="121"/>
      <c r="E158" s="121"/>
      <c r="F158" s="121"/>
      <c r="G158" s="121"/>
      <c r="H158" s="122">
        <f>SUM(H29,R29,AB29,H47,R47,AB47,H64,R64,AB64,H81,R81,AB81,H98,R98,AB98,H115,R115,AB115,H132,R132,AB132,H149,R149,AB149)</f>
        <v>0</v>
      </c>
      <c r="I158" s="115"/>
    </row>
  </sheetData>
  <mergeCells count="50">
    <mergeCell ref="A136:B137"/>
    <mergeCell ref="K136:L137"/>
    <mergeCell ref="U136:V137"/>
    <mergeCell ref="A119:B120"/>
    <mergeCell ref="K119:L120"/>
    <mergeCell ref="U119:V120"/>
    <mergeCell ref="A134:H134"/>
    <mergeCell ref="K134:R134"/>
    <mergeCell ref="U134:AB134"/>
    <mergeCell ref="A102:B103"/>
    <mergeCell ref="K102:L103"/>
    <mergeCell ref="U102:V103"/>
    <mergeCell ref="A117:H117"/>
    <mergeCell ref="K117:R117"/>
    <mergeCell ref="U117:AB117"/>
    <mergeCell ref="A85:B86"/>
    <mergeCell ref="K85:L86"/>
    <mergeCell ref="U85:V86"/>
    <mergeCell ref="A100:H100"/>
    <mergeCell ref="K100:R100"/>
    <mergeCell ref="U100:AB100"/>
    <mergeCell ref="A68:B69"/>
    <mergeCell ref="K68:L69"/>
    <mergeCell ref="U68:V69"/>
    <mergeCell ref="A83:H83"/>
    <mergeCell ref="K83:R83"/>
    <mergeCell ref="U83:AB83"/>
    <mergeCell ref="A51:B52"/>
    <mergeCell ref="K51:L52"/>
    <mergeCell ref="U51:V52"/>
    <mergeCell ref="A66:H66"/>
    <mergeCell ref="K66:R66"/>
    <mergeCell ref="U66:AB66"/>
    <mergeCell ref="A34:B35"/>
    <mergeCell ref="K34:L35"/>
    <mergeCell ref="U34:V35"/>
    <mergeCell ref="A49:H49"/>
    <mergeCell ref="K49:R49"/>
    <mergeCell ref="U49:AB49"/>
    <mergeCell ref="A16:B17"/>
    <mergeCell ref="K16:L17"/>
    <mergeCell ref="U16:V17"/>
    <mergeCell ref="A32:H32"/>
    <mergeCell ref="K32:R32"/>
    <mergeCell ref="U32:AB32"/>
    <mergeCell ref="B7:AB9"/>
    <mergeCell ref="A11:C11"/>
    <mergeCell ref="A14:H14"/>
    <mergeCell ref="K14:R14"/>
    <mergeCell ref="U14:AB14"/>
  </mergeCells>
  <pageMargins left="0.7" right="0.7" top="0.75" bottom="0.75" header="0.3" footer="0.3"/>
  <pageSetup paperSize="5" scale="55" orientation="landscape" r:id="rId1"/>
  <rowBreaks count="3" manualBreakCount="3">
    <brk id="48" max="16383" man="1"/>
    <brk id="82" max="16383" man="1"/>
    <brk id="11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AB41"/>
  <sheetViews>
    <sheetView zoomScaleNormal="100" zoomScaleSheetLayoutView="100" workbookViewId="0">
      <pane xSplit="2" ySplit="15" topLeftCell="C16" activePane="bottomRight" state="frozen"/>
      <selection activeCell="H11" sqref="H11"/>
      <selection pane="topRight" activeCell="H11" sqref="H11"/>
      <selection pane="bottomLeft" activeCell="H11" sqref="H11"/>
      <selection pane="bottomRight"/>
    </sheetView>
  </sheetViews>
  <sheetFormatPr defaultColWidth="9.109375" defaultRowHeight="13.2" x14ac:dyDescent="0.25"/>
  <cols>
    <col min="1" max="1" width="4.44140625" style="87" customWidth="1"/>
    <col min="2" max="2" width="40.44140625" style="87" customWidth="1"/>
    <col min="3" max="3" width="10.5546875" style="87" bestFit="1" customWidth="1"/>
    <col min="4" max="4" width="9.109375" style="87" customWidth="1"/>
    <col min="5" max="11" width="9.109375" style="87"/>
    <col min="12" max="12" width="9.109375" style="87" customWidth="1"/>
    <col min="13" max="13" width="9.5546875" style="87" customWidth="1"/>
    <col min="14" max="16384" width="9.109375" style="87"/>
  </cols>
  <sheetData>
    <row r="2" spans="1:28" s="123" customFormat="1" x14ac:dyDescent="0.25">
      <c r="A2" s="123" t="s">
        <v>0</v>
      </c>
    </row>
    <row r="3" spans="1:28" s="123" customFormat="1" x14ac:dyDescent="0.25">
      <c r="A3" s="123" t="s">
        <v>49</v>
      </c>
    </row>
    <row r="4" spans="1:28" x14ac:dyDescent="0.25">
      <c r="A4" s="123" t="s">
        <v>150</v>
      </c>
      <c r="B4" s="123"/>
      <c r="C4" s="123"/>
      <c r="D4" s="123"/>
      <c r="E4" s="123"/>
      <c r="F4" s="123"/>
    </row>
    <row r="5" spans="1:28" x14ac:dyDescent="0.25">
      <c r="A5" s="123"/>
      <c r="B5" s="123"/>
      <c r="C5" s="123"/>
      <c r="D5" s="123"/>
      <c r="E5" s="123"/>
      <c r="F5" s="123"/>
    </row>
    <row r="6" spans="1:28" x14ac:dyDescent="0.25">
      <c r="A6" s="123"/>
      <c r="B6" s="123"/>
      <c r="C6" s="123"/>
      <c r="D6" s="123"/>
      <c r="E6" s="123"/>
      <c r="F6" s="123"/>
    </row>
    <row r="7" spans="1:28" x14ac:dyDescent="0.25">
      <c r="A7" s="123"/>
      <c r="B7" s="123"/>
      <c r="C7" s="123"/>
      <c r="D7" s="123"/>
      <c r="E7" s="123"/>
      <c r="F7" s="123"/>
    </row>
    <row r="8" spans="1:28" s="89" customFormat="1" ht="15.6" x14ac:dyDescent="0.25">
      <c r="A8" s="230" t="s">
        <v>160</v>
      </c>
      <c r="B8" s="231"/>
      <c r="C8" s="231"/>
      <c r="D8" s="231"/>
      <c r="E8" s="231"/>
      <c r="F8" s="231"/>
      <c r="G8" s="231"/>
      <c r="H8" s="231"/>
      <c r="I8" s="231"/>
      <c r="J8" s="231"/>
      <c r="K8" s="231"/>
      <c r="L8" s="231"/>
      <c r="M8" s="232"/>
      <c r="N8" s="21"/>
      <c r="O8" s="21"/>
      <c r="P8" s="21"/>
      <c r="Q8" s="21"/>
      <c r="R8" s="21"/>
      <c r="S8" s="21"/>
      <c r="T8" s="21"/>
      <c r="U8" s="21"/>
      <c r="V8" s="21"/>
      <c r="W8" s="21"/>
      <c r="X8" s="21"/>
      <c r="Y8" s="21"/>
      <c r="Z8" s="21"/>
      <c r="AA8" s="21"/>
      <c r="AB8" s="21"/>
    </row>
    <row r="9" spans="1:28" s="89" customFormat="1" ht="13.2" customHeight="1" x14ac:dyDescent="0.25">
      <c r="A9" s="233"/>
      <c r="B9" s="234"/>
      <c r="C9" s="234"/>
      <c r="D9" s="234"/>
      <c r="E9" s="234"/>
      <c r="F9" s="234"/>
      <c r="G9" s="234"/>
      <c r="H9" s="234"/>
      <c r="I9" s="234"/>
      <c r="J9" s="234"/>
      <c r="K9" s="234"/>
      <c r="L9" s="234"/>
      <c r="M9" s="235"/>
      <c r="N9" s="21"/>
      <c r="O9" s="21"/>
      <c r="P9" s="21"/>
      <c r="Q9" s="21"/>
      <c r="R9" s="21"/>
      <c r="S9" s="21"/>
      <c r="T9" s="21"/>
      <c r="U9" s="21"/>
      <c r="V9" s="21"/>
      <c r="W9" s="21"/>
      <c r="X9" s="21"/>
      <c r="Y9" s="21"/>
      <c r="Z9" s="21"/>
      <c r="AA9" s="21"/>
      <c r="AB9" s="21"/>
    </row>
    <row r="10" spans="1:28" s="89" customFormat="1" ht="13.2" customHeight="1" x14ac:dyDescent="0.25">
      <c r="A10" s="233"/>
      <c r="B10" s="234"/>
      <c r="C10" s="234"/>
      <c r="D10" s="234"/>
      <c r="E10" s="234"/>
      <c r="F10" s="234"/>
      <c r="G10" s="234"/>
      <c r="H10" s="234"/>
      <c r="I10" s="234"/>
      <c r="J10" s="234"/>
      <c r="K10" s="234"/>
      <c r="L10" s="234"/>
      <c r="M10" s="235"/>
      <c r="N10" s="21"/>
      <c r="O10" s="21"/>
      <c r="P10" s="21"/>
      <c r="Q10" s="21"/>
      <c r="R10" s="21"/>
      <c r="S10" s="21"/>
      <c r="T10" s="21"/>
      <c r="U10" s="21"/>
      <c r="V10" s="21"/>
      <c r="W10" s="21"/>
      <c r="X10" s="21"/>
      <c r="Y10" s="21"/>
      <c r="Z10" s="21"/>
      <c r="AA10" s="21"/>
      <c r="AB10" s="21"/>
    </row>
    <row r="11" spans="1:28" ht="13.2" customHeight="1" x14ac:dyDescent="0.25">
      <c r="A11" s="236"/>
      <c r="B11" s="237"/>
      <c r="C11" s="237"/>
      <c r="D11" s="237"/>
      <c r="E11" s="237"/>
      <c r="F11" s="237"/>
      <c r="G11" s="237"/>
      <c r="H11" s="237"/>
      <c r="I11" s="237"/>
      <c r="J11" s="237"/>
      <c r="K11" s="237"/>
      <c r="L11" s="237"/>
      <c r="M11" s="238"/>
    </row>
    <row r="12" spans="1:28" s="126" customFormat="1" x14ac:dyDescent="0.25">
      <c r="B12" s="127"/>
      <c r="C12" s="128"/>
      <c r="D12" s="129"/>
      <c r="E12" s="129"/>
      <c r="F12" s="129"/>
      <c r="G12" s="129"/>
      <c r="H12" s="129"/>
      <c r="I12" s="129"/>
      <c r="J12" s="129"/>
      <c r="K12" s="129"/>
      <c r="L12" s="129"/>
      <c r="M12" s="130"/>
    </row>
    <row r="13" spans="1:28" s="126" customFormat="1" ht="13.8" thickBot="1" x14ac:dyDescent="0.3">
      <c r="A13" s="90"/>
      <c r="B13" s="131">
        <v>1</v>
      </c>
      <c r="C13" s="131">
        <v>2</v>
      </c>
      <c r="D13" s="131">
        <v>3</v>
      </c>
      <c r="E13" s="131">
        <v>4</v>
      </c>
      <c r="F13" s="131">
        <v>5</v>
      </c>
      <c r="G13" s="131">
        <v>6</v>
      </c>
      <c r="H13" s="131">
        <v>7</v>
      </c>
      <c r="I13" s="131">
        <v>8</v>
      </c>
      <c r="J13" s="131">
        <v>9</v>
      </c>
      <c r="K13" s="131">
        <v>10</v>
      </c>
      <c r="L13" s="131">
        <v>11</v>
      </c>
      <c r="M13" s="126" t="s">
        <v>51</v>
      </c>
    </row>
    <row r="14" spans="1:28" s="126" customFormat="1" x14ac:dyDescent="0.25">
      <c r="B14" s="132" t="s">
        <v>50</v>
      </c>
      <c r="C14" s="133">
        <v>2017</v>
      </c>
      <c r="D14" s="133">
        <f>C14-1</f>
        <v>2016</v>
      </c>
      <c r="E14" s="133">
        <f>D14-1</f>
        <v>2015</v>
      </c>
      <c r="F14" s="133">
        <f t="shared" ref="F14:L14" si="0">E14-1</f>
        <v>2014</v>
      </c>
      <c r="G14" s="133">
        <f t="shared" si="0"/>
        <v>2013</v>
      </c>
      <c r="H14" s="133">
        <f t="shared" si="0"/>
        <v>2012</v>
      </c>
      <c r="I14" s="133">
        <f t="shared" si="0"/>
        <v>2011</v>
      </c>
      <c r="J14" s="133">
        <f t="shared" si="0"/>
        <v>2010</v>
      </c>
      <c r="K14" s="133">
        <f t="shared" si="0"/>
        <v>2009</v>
      </c>
      <c r="L14" s="133">
        <f t="shared" si="0"/>
        <v>2008</v>
      </c>
      <c r="M14" s="134" t="s">
        <v>52</v>
      </c>
    </row>
    <row r="15" spans="1:28" s="126" customFormat="1" x14ac:dyDescent="0.25">
      <c r="B15" s="135" t="s">
        <v>12</v>
      </c>
      <c r="C15" s="107" t="s">
        <v>33</v>
      </c>
      <c r="D15" s="107" t="s">
        <v>34</v>
      </c>
      <c r="E15" s="107" t="s">
        <v>35</v>
      </c>
      <c r="F15" s="107" t="s">
        <v>36</v>
      </c>
      <c r="G15" s="107" t="s">
        <v>37</v>
      </c>
      <c r="H15" s="107" t="s">
        <v>38</v>
      </c>
      <c r="I15" s="107" t="s">
        <v>39</v>
      </c>
      <c r="J15" s="107" t="s">
        <v>40</v>
      </c>
      <c r="K15" s="107" t="s">
        <v>41</v>
      </c>
      <c r="L15" s="107" t="s">
        <v>42</v>
      </c>
      <c r="M15" s="136" t="s">
        <v>136</v>
      </c>
    </row>
    <row r="16" spans="1:28" x14ac:dyDescent="0.25">
      <c r="A16" s="87">
        <v>1</v>
      </c>
      <c r="B16" s="137" t="s">
        <v>13</v>
      </c>
      <c r="C16" s="138">
        <v>0.95305800000000007</v>
      </c>
      <c r="D16" s="138">
        <v>0.936724</v>
      </c>
      <c r="E16" s="138">
        <v>0.93965100000000001</v>
      </c>
      <c r="F16" s="138">
        <v>0.93204100000000001</v>
      </c>
      <c r="G16" s="138">
        <v>0.9140640000000001</v>
      </c>
      <c r="H16" s="138">
        <v>0.91603899999999994</v>
      </c>
      <c r="I16" s="138">
        <v>0.91315400000000002</v>
      </c>
      <c r="J16" s="138">
        <v>0.91017700000000001</v>
      </c>
      <c r="K16" s="138">
        <v>0.93519999999999992</v>
      </c>
      <c r="L16" s="138">
        <v>0.94852999999999998</v>
      </c>
      <c r="M16" s="139">
        <v>0.96918499999999996</v>
      </c>
    </row>
    <row r="17" spans="1:14" x14ac:dyDescent="0.25">
      <c r="A17" s="87">
        <v>2</v>
      </c>
      <c r="B17" s="137" t="s">
        <v>14</v>
      </c>
      <c r="C17" s="138">
        <v>0.95674499999999996</v>
      </c>
      <c r="D17" s="138">
        <v>0.95291999999999999</v>
      </c>
      <c r="E17" s="138">
        <v>0.95251999999999992</v>
      </c>
      <c r="F17" s="138">
        <v>0.94891999999999999</v>
      </c>
      <c r="G17" s="138">
        <v>0.94232499999999997</v>
      </c>
      <c r="H17" s="138">
        <v>0.942824</v>
      </c>
      <c r="I17" s="138">
        <v>0.94520499999999996</v>
      </c>
      <c r="J17" s="138">
        <v>0.95055000000000012</v>
      </c>
      <c r="K17" s="138">
        <v>0.95647300000000002</v>
      </c>
      <c r="L17" s="138">
        <v>0.97728199999999998</v>
      </c>
      <c r="M17" s="139">
        <v>0.98551299999999997</v>
      </c>
    </row>
    <row r="18" spans="1:14" x14ac:dyDescent="0.25">
      <c r="A18" s="87">
        <v>3</v>
      </c>
      <c r="B18" s="137" t="s">
        <v>15</v>
      </c>
      <c r="C18" s="138">
        <v>0.94055599999999995</v>
      </c>
      <c r="D18" s="138">
        <v>0.94760699999999998</v>
      </c>
      <c r="E18" s="138">
        <v>0.95281899999999997</v>
      </c>
      <c r="F18" s="138">
        <v>0.95320400000000005</v>
      </c>
      <c r="G18" s="138">
        <v>0.95202399999999998</v>
      </c>
      <c r="H18" s="138">
        <v>0.95049800000000007</v>
      </c>
      <c r="I18" s="138">
        <v>0.95325999999999989</v>
      </c>
      <c r="J18" s="138">
        <v>0.94980399999999998</v>
      </c>
      <c r="K18" s="138">
        <v>0.96410200000000001</v>
      </c>
      <c r="L18" s="138">
        <v>0.98358500000000004</v>
      </c>
      <c r="M18" s="139">
        <v>0.98551299999999997</v>
      </c>
    </row>
    <row r="19" spans="1:14" x14ac:dyDescent="0.25">
      <c r="A19" s="87">
        <v>4</v>
      </c>
      <c r="B19" s="137" t="s">
        <v>16</v>
      </c>
      <c r="C19" s="138">
        <v>0.88040099999999999</v>
      </c>
      <c r="D19" s="138">
        <v>0.86539299999999997</v>
      </c>
      <c r="E19" s="138">
        <v>0.85451699999999997</v>
      </c>
      <c r="F19" s="138">
        <v>0.83966200000000002</v>
      </c>
      <c r="G19" s="138">
        <v>0.8341289999999999</v>
      </c>
      <c r="H19" s="138">
        <v>0.828905</v>
      </c>
      <c r="I19" s="138">
        <v>0.83256699999999995</v>
      </c>
      <c r="J19" s="138">
        <v>0.84103600000000001</v>
      </c>
      <c r="K19" s="138">
        <v>0.84715000000000007</v>
      </c>
      <c r="L19" s="138">
        <v>0.86594599999999999</v>
      </c>
      <c r="M19" s="139">
        <v>0.91257900000000003</v>
      </c>
    </row>
    <row r="20" spans="1:14" x14ac:dyDescent="0.25">
      <c r="A20" s="87">
        <v>5</v>
      </c>
      <c r="B20" s="137" t="s">
        <v>17</v>
      </c>
      <c r="C20" s="138">
        <v>0.95305800000000007</v>
      </c>
      <c r="D20" s="138">
        <v>0.936724</v>
      </c>
      <c r="E20" s="138">
        <v>0.93965100000000001</v>
      </c>
      <c r="F20" s="138">
        <v>0.93204100000000001</v>
      </c>
      <c r="G20" s="138">
        <v>0.9140640000000001</v>
      </c>
      <c r="H20" s="138">
        <v>0.91603899999999994</v>
      </c>
      <c r="I20" s="138">
        <v>0.91315400000000002</v>
      </c>
      <c r="J20" s="138">
        <v>0.91017700000000001</v>
      </c>
      <c r="K20" s="138">
        <v>0.93519999999999992</v>
      </c>
      <c r="L20" s="138">
        <v>0.94852999999999998</v>
      </c>
      <c r="M20" s="139">
        <v>0.96918499999999996</v>
      </c>
    </row>
    <row r="21" spans="1:14" x14ac:dyDescent="0.25">
      <c r="A21" s="87">
        <v>6</v>
      </c>
      <c r="B21" s="137" t="s">
        <v>18</v>
      </c>
      <c r="C21" s="138">
        <v>0.86893199999999993</v>
      </c>
      <c r="D21" s="138">
        <v>0.88952900000000001</v>
      </c>
      <c r="E21" s="138">
        <v>0.90481100000000003</v>
      </c>
      <c r="F21" s="138">
        <v>0.91819400000000007</v>
      </c>
      <c r="G21" s="138">
        <v>0.92766400000000004</v>
      </c>
      <c r="H21" s="138">
        <v>0.93506900000000004</v>
      </c>
      <c r="I21" s="138">
        <v>0.94318899999999994</v>
      </c>
      <c r="J21" s="138">
        <v>0.94999300000000009</v>
      </c>
      <c r="K21" s="138">
        <v>0.96121999999999996</v>
      </c>
      <c r="L21" s="138">
        <v>0.97790199999999994</v>
      </c>
      <c r="M21" s="139">
        <v>0.98551299999999997</v>
      </c>
    </row>
    <row r="22" spans="1:14" x14ac:dyDescent="0.25">
      <c r="A22" s="87">
        <v>7</v>
      </c>
      <c r="B22" s="137" t="s">
        <v>19</v>
      </c>
      <c r="C22" s="138">
        <v>0.91654399999999991</v>
      </c>
      <c r="D22" s="138">
        <v>0.92638799999999999</v>
      </c>
      <c r="E22" s="138">
        <v>0.92857600000000007</v>
      </c>
      <c r="F22" s="138">
        <v>0.93138799999999999</v>
      </c>
      <c r="G22" s="138">
        <v>0.932805</v>
      </c>
      <c r="H22" s="138">
        <v>0.93303499999999995</v>
      </c>
      <c r="I22" s="138">
        <v>0.94242300000000001</v>
      </c>
      <c r="J22" s="138">
        <v>0.95129099999999989</v>
      </c>
      <c r="K22" s="138">
        <v>0.96016000000000001</v>
      </c>
      <c r="L22" s="138">
        <v>0.97750300000000001</v>
      </c>
      <c r="M22" s="139">
        <v>0.98551299999999997</v>
      </c>
    </row>
    <row r="23" spans="1:14" x14ac:dyDescent="0.25">
      <c r="A23" s="87">
        <v>8</v>
      </c>
      <c r="B23" s="137" t="s">
        <v>20</v>
      </c>
      <c r="C23" s="138">
        <v>0.95305800000000007</v>
      </c>
      <c r="D23" s="138">
        <v>0.936724</v>
      </c>
      <c r="E23" s="138">
        <v>0.93965100000000001</v>
      </c>
      <c r="F23" s="138">
        <v>0.93204100000000001</v>
      </c>
      <c r="G23" s="138">
        <v>0.9140640000000001</v>
      </c>
      <c r="H23" s="138">
        <v>0.91603899999999994</v>
      </c>
      <c r="I23" s="138">
        <v>0.91315400000000002</v>
      </c>
      <c r="J23" s="138">
        <v>0.91017700000000001</v>
      </c>
      <c r="K23" s="138">
        <v>0.93519999999999992</v>
      </c>
      <c r="L23" s="138">
        <v>0.94852999999999998</v>
      </c>
      <c r="M23" s="139">
        <v>0.96918499999999996</v>
      </c>
    </row>
    <row r="24" spans="1:14" x14ac:dyDescent="0.25">
      <c r="A24" s="87">
        <v>9</v>
      </c>
      <c r="B24" s="140" t="s">
        <v>21</v>
      </c>
      <c r="C24" s="138">
        <v>0.89368300000000001</v>
      </c>
      <c r="D24" s="138">
        <v>0.90205299999999999</v>
      </c>
      <c r="E24" s="138">
        <v>0.90753499999999998</v>
      </c>
      <c r="F24" s="138">
        <v>0.909196</v>
      </c>
      <c r="G24" s="138">
        <v>0.90683599999999998</v>
      </c>
      <c r="H24" s="138">
        <v>0.90754199999999996</v>
      </c>
      <c r="I24" s="138">
        <v>0.90778800000000004</v>
      </c>
      <c r="J24" s="138">
        <v>0.91983000000000004</v>
      </c>
      <c r="K24" s="138">
        <v>0.92622799999999994</v>
      </c>
      <c r="L24" s="138">
        <v>0.94497399999999998</v>
      </c>
      <c r="M24" s="139">
        <v>0.96730000000000005</v>
      </c>
    </row>
    <row r="25" spans="1:14" x14ac:dyDescent="0.25">
      <c r="A25" s="87">
        <v>10</v>
      </c>
      <c r="B25" s="140" t="s">
        <v>22</v>
      </c>
      <c r="C25" s="138">
        <v>0.90891499999999992</v>
      </c>
      <c r="D25" s="138">
        <v>0.91694399999999998</v>
      </c>
      <c r="E25" s="147">
        <v>0.92199200000000003</v>
      </c>
      <c r="F25" s="147">
        <v>0.92241499999999998</v>
      </c>
      <c r="G25" s="147">
        <v>0.92097600000000002</v>
      </c>
      <c r="H25" s="147">
        <v>0.92603999999999997</v>
      </c>
      <c r="I25" s="147">
        <v>0.93076999999999999</v>
      </c>
      <c r="J25" s="147">
        <v>0.93837800000000005</v>
      </c>
      <c r="K25" s="147">
        <v>0.949264</v>
      </c>
      <c r="L25" s="147">
        <v>0.96687600000000007</v>
      </c>
      <c r="M25" s="139">
        <v>0.98092000000000001</v>
      </c>
    </row>
    <row r="26" spans="1:14" x14ac:dyDescent="0.25">
      <c r="A26" s="87">
        <v>11</v>
      </c>
      <c r="B26" s="141" t="s">
        <v>123</v>
      </c>
      <c r="C26" s="138">
        <v>0.98194700000000001</v>
      </c>
      <c r="D26" s="144">
        <v>0.97133899999999995</v>
      </c>
      <c r="E26" s="149"/>
      <c r="F26" s="150"/>
      <c r="G26" s="150"/>
      <c r="H26" s="151"/>
      <c r="I26" s="151"/>
      <c r="J26" s="151"/>
      <c r="K26" s="151"/>
      <c r="L26" s="152"/>
      <c r="M26" s="146">
        <v>0.98551299999999997</v>
      </c>
    </row>
    <row r="27" spans="1:14" x14ac:dyDescent="0.25">
      <c r="A27" s="87">
        <v>12</v>
      </c>
      <c r="B27" s="140" t="s">
        <v>23</v>
      </c>
      <c r="C27" s="138">
        <v>0.97513499999999997</v>
      </c>
      <c r="D27" s="144">
        <v>0.97133899999999995</v>
      </c>
      <c r="E27" s="153"/>
      <c r="F27" s="154"/>
      <c r="G27" s="154"/>
      <c r="H27" s="155"/>
      <c r="I27" s="155"/>
      <c r="J27" s="155"/>
      <c r="K27" s="155"/>
      <c r="L27" s="156"/>
      <c r="M27" s="146">
        <v>0.98551299999999997</v>
      </c>
    </row>
    <row r="28" spans="1:14" x14ac:dyDescent="0.25">
      <c r="A28" s="87">
        <v>13</v>
      </c>
      <c r="B28" s="140" t="s">
        <v>24</v>
      </c>
      <c r="C28" s="138">
        <v>0.98389199999999999</v>
      </c>
      <c r="D28" s="144">
        <v>0.97133899999999995</v>
      </c>
      <c r="E28" s="153"/>
      <c r="F28" s="154"/>
      <c r="G28" s="154"/>
      <c r="H28" s="155"/>
      <c r="I28" s="155"/>
      <c r="J28" s="155"/>
      <c r="K28" s="155"/>
      <c r="L28" s="156"/>
      <c r="M28" s="146">
        <v>0.98551299999999997</v>
      </c>
    </row>
    <row r="29" spans="1:14" x14ac:dyDescent="0.25">
      <c r="A29" s="87">
        <v>14</v>
      </c>
      <c r="B29" s="140" t="s">
        <v>25</v>
      </c>
      <c r="C29" s="138">
        <v>0.95989400000000002</v>
      </c>
      <c r="D29" s="144">
        <v>0.97133899999999995</v>
      </c>
      <c r="E29" s="153"/>
      <c r="F29" s="154"/>
      <c r="G29" s="154"/>
      <c r="H29" s="155"/>
      <c r="I29" s="155"/>
      <c r="J29" s="155"/>
      <c r="K29" s="155"/>
      <c r="L29" s="156"/>
      <c r="M29" s="146">
        <v>0.98551299999999997</v>
      </c>
    </row>
    <row r="30" spans="1:14" x14ac:dyDescent="0.25">
      <c r="A30" s="87">
        <v>15</v>
      </c>
      <c r="B30" s="140" t="s">
        <v>26</v>
      </c>
      <c r="C30" s="142">
        <v>0.97101399999999993</v>
      </c>
      <c r="D30" s="145">
        <v>0.97133899999999995</v>
      </c>
      <c r="E30" s="153"/>
      <c r="F30" s="154"/>
      <c r="G30" s="154"/>
      <c r="H30" s="155"/>
      <c r="I30" s="155"/>
      <c r="J30" s="155"/>
      <c r="K30" s="155"/>
      <c r="L30" s="156"/>
      <c r="M30" s="146">
        <v>0.98551299999999997</v>
      </c>
    </row>
    <row r="31" spans="1:14" x14ac:dyDescent="0.25">
      <c r="A31" s="87">
        <v>16</v>
      </c>
      <c r="B31" s="140" t="s">
        <v>27</v>
      </c>
      <c r="C31" s="138">
        <v>0.96301000000000003</v>
      </c>
      <c r="D31" s="144">
        <v>0.97133899999999995</v>
      </c>
      <c r="E31" s="157"/>
      <c r="F31" s="158"/>
      <c r="G31" s="158"/>
      <c r="H31" s="159"/>
      <c r="I31" s="159"/>
      <c r="J31" s="159"/>
      <c r="K31" s="159"/>
      <c r="L31" s="160"/>
      <c r="M31" s="146">
        <v>0.98551299999999997</v>
      </c>
      <c r="N31" s="124"/>
    </row>
    <row r="32" spans="1:14" x14ac:dyDescent="0.25">
      <c r="A32" s="87">
        <v>17</v>
      </c>
      <c r="B32" s="140" t="s">
        <v>28</v>
      </c>
      <c r="C32" s="138">
        <v>0.87819100000000005</v>
      </c>
      <c r="D32" s="138">
        <v>0.89141700000000001</v>
      </c>
      <c r="E32" s="148">
        <v>0.89885999999999999</v>
      </c>
      <c r="F32" s="148">
        <v>0.91192400000000007</v>
      </c>
      <c r="G32" s="148">
        <v>0.89881</v>
      </c>
      <c r="H32" s="148">
        <v>0.89930899999999991</v>
      </c>
      <c r="I32" s="148">
        <v>0.90852699999999997</v>
      </c>
      <c r="J32" s="148">
        <v>0.918072</v>
      </c>
      <c r="K32" s="148">
        <v>0.92199200000000003</v>
      </c>
      <c r="L32" s="148">
        <v>0.94413300000000011</v>
      </c>
      <c r="M32" s="139">
        <v>0.96690299999999996</v>
      </c>
    </row>
    <row r="33" spans="1:14" x14ac:dyDescent="0.25">
      <c r="A33" s="87">
        <v>18</v>
      </c>
      <c r="B33" s="140" t="s">
        <v>29</v>
      </c>
      <c r="C33" s="138">
        <v>0.85898200000000002</v>
      </c>
      <c r="D33" s="138">
        <v>0.86360000000000003</v>
      </c>
      <c r="E33" s="147">
        <v>0.88140699999999994</v>
      </c>
      <c r="F33" s="147">
        <v>0.83807599999999993</v>
      </c>
      <c r="G33" s="147">
        <v>0.85088900000000001</v>
      </c>
      <c r="H33" s="147">
        <v>0.86418400000000006</v>
      </c>
      <c r="I33" s="147">
        <v>0.87804000000000004</v>
      </c>
      <c r="J33" s="147">
        <v>0.89038799999999996</v>
      </c>
      <c r="K33" s="147">
        <v>0.90296899999999991</v>
      </c>
      <c r="L33" s="147">
        <v>0.91578500000000007</v>
      </c>
      <c r="M33" s="139">
        <v>0.94728800000000002</v>
      </c>
    </row>
    <row r="34" spans="1:14" x14ac:dyDescent="0.25">
      <c r="A34" s="87">
        <v>19</v>
      </c>
      <c r="B34" s="140" t="s">
        <v>53</v>
      </c>
      <c r="C34" s="138">
        <v>0.96283299999999994</v>
      </c>
      <c r="D34" s="144">
        <v>0.97133899999999995</v>
      </c>
      <c r="E34" s="149"/>
      <c r="F34" s="150"/>
      <c r="G34" s="150"/>
      <c r="H34" s="151"/>
      <c r="I34" s="151"/>
      <c r="J34" s="151"/>
      <c r="K34" s="151"/>
      <c r="L34" s="152"/>
      <c r="M34" s="146">
        <v>0.98551299999999997</v>
      </c>
      <c r="N34" s="124"/>
    </row>
    <row r="35" spans="1:14" x14ac:dyDescent="0.25">
      <c r="A35" s="87">
        <v>20</v>
      </c>
      <c r="B35" s="140" t="s">
        <v>54</v>
      </c>
      <c r="C35" s="138">
        <v>0.94837900000000008</v>
      </c>
      <c r="D35" s="144">
        <v>0.97133899999999995</v>
      </c>
      <c r="E35" s="153"/>
      <c r="F35" s="154"/>
      <c r="G35" s="154"/>
      <c r="H35" s="155"/>
      <c r="I35" s="155"/>
      <c r="J35" s="155"/>
      <c r="K35" s="155"/>
      <c r="L35" s="156"/>
      <c r="M35" s="146">
        <v>0.98551299999999997</v>
      </c>
      <c r="N35" s="124"/>
    </row>
    <row r="36" spans="1:14" x14ac:dyDescent="0.25">
      <c r="A36" s="87">
        <v>21</v>
      </c>
      <c r="B36" s="140" t="s">
        <v>55</v>
      </c>
      <c r="C36" s="138">
        <v>0.95605000000000007</v>
      </c>
      <c r="D36" s="144">
        <v>0.97133899999999995</v>
      </c>
      <c r="E36" s="153"/>
      <c r="F36" s="154"/>
      <c r="G36" s="154"/>
      <c r="H36" s="155"/>
      <c r="I36" s="155"/>
      <c r="J36" s="155"/>
      <c r="K36" s="155"/>
      <c r="L36" s="156"/>
      <c r="M36" s="146">
        <v>0.98551299999999997</v>
      </c>
      <c r="N36" s="124"/>
    </row>
    <row r="37" spans="1:14" x14ac:dyDescent="0.25">
      <c r="A37" s="87">
        <v>22</v>
      </c>
      <c r="B37" s="140" t="s">
        <v>30</v>
      </c>
      <c r="C37" s="138">
        <v>0.95752999999999999</v>
      </c>
      <c r="D37" s="144">
        <v>0.97133899999999995</v>
      </c>
      <c r="E37" s="153"/>
      <c r="F37" s="154"/>
      <c r="G37" s="154"/>
      <c r="H37" s="155"/>
      <c r="I37" s="155"/>
      <c r="J37" s="155"/>
      <c r="K37" s="155"/>
      <c r="L37" s="156"/>
      <c r="M37" s="146">
        <v>0.98551299999999997</v>
      </c>
    </row>
    <row r="38" spans="1:14" x14ac:dyDescent="0.25">
      <c r="A38" s="87">
        <v>23</v>
      </c>
      <c r="B38" s="140" t="s">
        <v>31</v>
      </c>
      <c r="C38" s="138">
        <v>0.9699509999999999</v>
      </c>
      <c r="D38" s="162">
        <v>0.97133899999999995</v>
      </c>
      <c r="E38" s="163"/>
      <c r="F38" s="155"/>
      <c r="G38" s="155"/>
      <c r="H38" s="155"/>
      <c r="I38" s="155"/>
      <c r="J38" s="155"/>
      <c r="K38" s="155"/>
      <c r="L38" s="156"/>
      <c r="M38" s="139">
        <v>0.98551299999999997</v>
      </c>
      <c r="N38" s="124"/>
    </row>
    <row r="39" spans="1:14" ht="13.8" thickBot="1" x14ac:dyDescent="0.3">
      <c r="A39" s="87">
        <v>24</v>
      </c>
      <c r="B39" s="143" t="s">
        <v>32</v>
      </c>
      <c r="C39" s="161">
        <v>0.98551299999999997</v>
      </c>
      <c r="D39" s="164"/>
      <c r="E39" s="165"/>
      <c r="F39" s="165"/>
      <c r="G39" s="165"/>
      <c r="H39" s="165"/>
      <c r="I39" s="165"/>
      <c r="J39" s="165"/>
      <c r="K39" s="165"/>
      <c r="L39" s="165"/>
      <c r="M39" s="166"/>
    </row>
    <row r="41" spans="1:14" x14ac:dyDescent="0.25">
      <c r="B41" s="87" t="s">
        <v>117</v>
      </c>
    </row>
  </sheetData>
  <mergeCells count="1">
    <mergeCell ref="A8:M11"/>
  </mergeCells>
  <pageMargins left="0.7" right="0.7" top="0.75" bottom="0.75" header="0.3" footer="0.3"/>
  <pageSetup paperSize="5"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sheetPr>
  <dimension ref="A2:Z158"/>
  <sheetViews>
    <sheetView zoomScaleNormal="100" zoomScaleSheetLayoutView="100" workbookViewId="0"/>
  </sheetViews>
  <sheetFormatPr defaultColWidth="8.88671875" defaultRowHeight="14.4" x14ac:dyDescent="0.3"/>
  <cols>
    <col min="1" max="2" width="8.88671875" style="23"/>
    <col min="3" max="3" width="11.44140625" style="23" customWidth="1"/>
    <col min="4" max="4" width="10.33203125" style="23" bestFit="1" customWidth="1"/>
    <col min="5" max="5" width="16.6640625" style="23" customWidth="1"/>
    <col min="6" max="6" width="12.6640625" style="23" customWidth="1"/>
    <col min="7" max="7" width="10.44140625" style="23" bestFit="1" customWidth="1"/>
    <col min="8" max="8" width="13" style="23" customWidth="1"/>
    <col min="9" max="11" width="8.88671875" style="23"/>
    <col min="12" max="12" width="12.109375" style="23" customWidth="1"/>
    <col min="13" max="13" width="11.44140625" style="23" bestFit="1" customWidth="1"/>
    <col min="14" max="14" width="13.44140625" style="23" bestFit="1" customWidth="1"/>
    <col min="15" max="15" width="12" style="23" customWidth="1"/>
    <col min="16" max="16" width="10.44140625" style="23" bestFit="1" customWidth="1"/>
    <col min="17" max="17" width="12.33203125" style="23" bestFit="1" customWidth="1"/>
    <col min="18" max="20" width="8.88671875" style="23"/>
    <col min="21" max="21" width="12" style="23" customWidth="1"/>
    <col min="22" max="22" width="11" style="23" bestFit="1" customWidth="1"/>
    <col min="23" max="23" width="13.44140625" style="23" bestFit="1" customWidth="1"/>
    <col min="24" max="24" width="12" style="23" customWidth="1"/>
    <col min="25" max="25" width="10.44140625" style="23" bestFit="1" customWidth="1"/>
    <col min="26" max="26" width="12.33203125" style="23" bestFit="1" customWidth="1"/>
    <col min="27" max="16384" width="8.88671875" style="23"/>
  </cols>
  <sheetData>
    <row r="2" spans="1:26" ht="22.8" x14ac:dyDescent="0.3">
      <c r="B2" s="68" t="s">
        <v>158</v>
      </c>
    </row>
    <row r="3" spans="1:26" ht="22.8" x14ac:dyDescent="0.3">
      <c r="B3" s="68" t="s">
        <v>159</v>
      </c>
    </row>
    <row r="4" spans="1:26" ht="15.6" x14ac:dyDescent="0.3">
      <c r="B4" s="86"/>
    </row>
    <row r="5" spans="1:26" ht="15.6" x14ac:dyDescent="0.3">
      <c r="B5" s="86"/>
    </row>
    <row r="7" spans="1:26" ht="16.2" customHeight="1" x14ac:dyDescent="0.3">
      <c r="B7" s="230" t="s">
        <v>160</v>
      </c>
      <c r="C7" s="231"/>
      <c r="D7" s="231"/>
      <c r="E7" s="231"/>
      <c r="F7" s="231"/>
      <c r="G7" s="231"/>
      <c r="H7" s="231"/>
      <c r="I7" s="231"/>
      <c r="J7" s="231"/>
      <c r="K7" s="231"/>
      <c r="L7" s="231"/>
      <c r="M7" s="231"/>
      <c r="N7" s="231"/>
      <c r="O7" s="231"/>
      <c r="P7" s="231"/>
      <c r="Q7" s="231"/>
      <c r="R7" s="231"/>
      <c r="S7" s="231"/>
      <c r="T7" s="231"/>
      <c r="U7" s="231"/>
      <c r="V7" s="231"/>
      <c r="W7" s="231"/>
      <c r="X7" s="231"/>
      <c r="Y7" s="231"/>
      <c r="Z7" s="232"/>
    </row>
    <row r="8" spans="1:26" ht="16.2" customHeight="1" x14ac:dyDescent="0.3">
      <c r="B8" s="236"/>
      <c r="C8" s="237"/>
      <c r="D8" s="237"/>
      <c r="E8" s="237"/>
      <c r="F8" s="237"/>
      <c r="G8" s="237"/>
      <c r="H8" s="237"/>
      <c r="I8" s="237"/>
      <c r="J8" s="237"/>
      <c r="K8" s="237"/>
      <c r="L8" s="237"/>
      <c r="M8" s="237"/>
      <c r="N8" s="237"/>
      <c r="O8" s="237"/>
      <c r="P8" s="237"/>
      <c r="Q8" s="237"/>
      <c r="R8" s="237"/>
      <c r="S8" s="237"/>
      <c r="T8" s="237"/>
      <c r="U8" s="237"/>
      <c r="V8" s="237"/>
      <c r="W8" s="237"/>
      <c r="X8" s="237"/>
      <c r="Y8" s="237"/>
      <c r="Z8" s="238"/>
    </row>
    <row r="9" spans="1:26" ht="14.4" customHeight="1" x14ac:dyDescent="0.3">
      <c r="B9" s="21"/>
      <c r="C9" s="21"/>
      <c r="D9" s="21"/>
      <c r="E9" s="21"/>
      <c r="F9" s="21"/>
      <c r="G9" s="21"/>
      <c r="H9" s="21"/>
      <c r="I9" s="21"/>
      <c r="J9" s="21"/>
      <c r="K9" s="21"/>
      <c r="L9" s="21"/>
      <c r="M9" s="21"/>
      <c r="N9" s="21"/>
      <c r="O9" s="21"/>
      <c r="P9" s="21"/>
      <c r="Q9" s="21"/>
      <c r="R9" s="21"/>
      <c r="S9" s="21"/>
      <c r="T9" s="21"/>
      <c r="U9" s="21"/>
      <c r="V9" s="21"/>
      <c r="W9" s="21"/>
      <c r="X9" s="21"/>
      <c r="Y9" s="21"/>
      <c r="Z9" s="21"/>
    </row>
    <row r="10" spans="1:26" ht="15" thickBot="1" x14ac:dyDescent="0.35">
      <c r="L10" s="69"/>
      <c r="M10" s="85"/>
      <c r="N10" s="85"/>
      <c r="P10" s="85"/>
      <c r="Q10" s="85"/>
      <c r="Z10" s="70"/>
    </row>
    <row r="11" spans="1:26" x14ac:dyDescent="0.3">
      <c r="A11" s="251" t="s">
        <v>71</v>
      </c>
      <c r="B11" s="251"/>
      <c r="C11" s="251"/>
      <c r="D11" s="117"/>
      <c r="E11" s="71" t="str">
        <f>'SCH P INPUTS'!D11</f>
        <v>For the Year Ended 12/31/2017</v>
      </c>
      <c r="F11" s="71"/>
      <c r="G11" s="71"/>
      <c r="H11" s="71"/>
      <c r="I11" s="71"/>
      <c r="J11" s="71"/>
      <c r="K11" s="71"/>
      <c r="L11" s="71"/>
      <c r="M11" s="71"/>
      <c r="N11" s="71"/>
      <c r="O11" s="71"/>
      <c r="P11" s="71"/>
      <c r="Q11" s="71"/>
      <c r="R11" s="71"/>
      <c r="S11" s="71"/>
      <c r="T11" s="71"/>
      <c r="U11" s="71"/>
      <c r="V11" s="71"/>
      <c r="W11" s="71"/>
      <c r="X11" s="71"/>
      <c r="Y11" s="71"/>
      <c r="Z11" s="71"/>
    </row>
    <row r="13" spans="1:26" x14ac:dyDescent="0.3">
      <c r="D13" s="91"/>
      <c r="E13" s="91"/>
      <c r="F13" s="91"/>
      <c r="G13" s="91"/>
      <c r="H13" s="91"/>
    </row>
    <row r="14" spans="1:26" x14ac:dyDescent="0.3">
      <c r="A14" s="247">
        <v>1</v>
      </c>
      <c r="B14" s="247"/>
      <c r="C14" s="247"/>
      <c r="D14" s="247"/>
      <c r="E14" s="247"/>
      <c r="F14" s="247"/>
      <c r="G14" s="247"/>
      <c r="H14" s="247"/>
      <c r="J14" s="247">
        <v>2</v>
      </c>
      <c r="K14" s="247"/>
      <c r="L14" s="247"/>
      <c r="M14" s="247"/>
      <c r="N14" s="247"/>
      <c r="O14" s="247"/>
      <c r="P14" s="247"/>
      <c r="Q14" s="247"/>
      <c r="S14" s="247">
        <v>3</v>
      </c>
      <c r="T14" s="247"/>
      <c r="U14" s="247"/>
      <c r="V14" s="247"/>
      <c r="W14" s="247"/>
      <c r="X14" s="247"/>
      <c r="Y14" s="247"/>
      <c r="Z14" s="247"/>
    </row>
    <row r="15" spans="1:26" x14ac:dyDescent="0.3">
      <c r="A15" s="39" t="s">
        <v>57</v>
      </c>
      <c r="C15" s="39" t="s">
        <v>13</v>
      </c>
      <c r="D15" s="39"/>
      <c r="E15" s="39"/>
      <c r="G15" s="39"/>
      <c r="H15" s="39"/>
      <c r="J15" s="39" t="s">
        <v>57</v>
      </c>
      <c r="L15" s="39" t="s">
        <v>78</v>
      </c>
      <c r="M15" s="39"/>
      <c r="N15" s="39"/>
      <c r="P15" s="39"/>
      <c r="Q15" s="39"/>
      <c r="S15" s="39" t="s">
        <v>57</v>
      </c>
      <c r="U15" s="39" t="s">
        <v>79</v>
      </c>
      <c r="V15" s="39"/>
      <c r="W15" s="39"/>
      <c r="Y15" s="39"/>
      <c r="Z15" s="39"/>
    </row>
    <row r="16" spans="1:26" x14ac:dyDescent="0.3">
      <c r="A16" s="242"/>
      <c r="B16" s="243"/>
      <c r="C16" s="72">
        <v>23</v>
      </c>
      <c r="D16" s="72"/>
      <c r="E16" s="92"/>
      <c r="F16" s="72" t="s">
        <v>72</v>
      </c>
      <c r="G16" s="72"/>
      <c r="H16" s="92"/>
      <c r="J16" s="242"/>
      <c r="K16" s="243"/>
      <c r="L16" s="72">
        <v>23</v>
      </c>
      <c r="M16" s="72"/>
      <c r="N16" s="92"/>
      <c r="O16" s="72" t="s">
        <v>72</v>
      </c>
      <c r="P16" s="72"/>
      <c r="Q16" s="92"/>
      <c r="S16" s="242"/>
      <c r="T16" s="243"/>
      <c r="U16" s="72">
        <v>23</v>
      </c>
      <c r="V16" s="72"/>
      <c r="W16" s="92"/>
      <c r="X16" s="72" t="s">
        <v>72</v>
      </c>
      <c r="Y16" s="72"/>
      <c r="Z16" s="92"/>
    </row>
    <row r="17" spans="1:26" ht="57.6" x14ac:dyDescent="0.3">
      <c r="A17" s="244"/>
      <c r="B17" s="245"/>
      <c r="C17" s="94" t="s">
        <v>63</v>
      </c>
      <c r="D17" s="94" t="s">
        <v>73</v>
      </c>
      <c r="E17" s="95" t="s">
        <v>74</v>
      </c>
      <c r="F17" s="94" t="s">
        <v>75</v>
      </c>
      <c r="G17" s="94" t="s">
        <v>73</v>
      </c>
      <c r="H17" s="95" t="s">
        <v>76</v>
      </c>
      <c r="J17" s="244"/>
      <c r="K17" s="245"/>
      <c r="L17" s="94" t="s">
        <v>63</v>
      </c>
      <c r="M17" s="94" t="s">
        <v>73</v>
      </c>
      <c r="N17" s="95" t="s">
        <v>74</v>
      </c>
      <c r="O17" s="94" t="s">
        <v>75</v>
      </c>
      <c r="P17" s="94" t="s">
        <v>73</v>
      </c>
      <c r="Q17" s="95" t="s">
        <v>76</v>
      </c>
      <c r="S17" s="244"/>
      <c r="T17" s="245"/>
      <c r="U17" s="94" t="s">
        <v>63</v>
      </c>
      <c r="V17" s="94" t="s">
        <v>73</v>
      </c>
      <c r="W17" s="95" t="s">
        <v>74</v>
      </c>
      <c r="X17" s="94" t="s">
        <v>75</v>
      </c>
      <c r="Y17" s="94" t="s">
        <v>73</v>
      </c>
      <c r="Z17" s="95" t="s">
        <v>76</v>
      </c>
    </row>
    <row r="18" spans="1:26" x14ac:dyDescent="0.3">
      <c r="A18" s="81">
        <v>1</v>
      </c>
      <c r="B18" s="98" t="str">
        <f>'SCH P INPUTS'!B25</f>
        <v>Prior</v>
      </c>
      <c r="C18" s="99">
        <f>'SCH P INPUTS'!C25</f>
        <v>0</v>
      </c>
      <c r="D18" s="100">
        <f>'2017 SS DISCOUNT FACTORS'!S16</f>
        <v>0.98071900000000001</v>
      </c>
      <c r="E18" s="101">
        <f>C18*D18</f>
        <v>0</v>
      </c>
      <c r="F18" s="99">
        <f>'SCH P INPUTS'!C25+'SCH P INPUTS'!D25+'SCH P INPUTS'!E25</f>
        <v>0</v>
      </c>
      <c r="G18" s="118">
        <f>'2017 LOSS DISCOUNT FACTORS'!S17</f>
        <v>0.97985500000000003</v>
      </c>
      <c r="H18" s="101">
        <f>F18*G18</f>
        <v>0</v>
      </c>
      <c r="J18" s="81">
        <v>1</v>
      </c>
      <c r="K18" s="98" t="str">
        <f>B18</f>
        <v>Prior</v>
      </c>
      <c r="L18" s="99">
        <f>'SCH P INPUTS'!I25</f>
        <v>0</v>
      </c>
      <c r="M18" s="100">
        <f>'2017 SS DISCOUNT FACTORS'!S17</f>
        <v>0.98070800000000002</v>
      </c>
      <c r="N18" s="101">
        <f t="shared" ref="N18:N28" si="0">L18*M18</f>
        <v>0</v>
      </c>
      <c r="O18" s="99">
        <f>'SCH P INPUTS'!I25+'SCH P INPUTS'!J25+'SCH P INPUTS'!K25</f>
        <v>0</v>
      </c>
      <c r="P18" s="118">
        <f>'2017 LOSS DISCOUNT FACTORS'!S18</f>
        <v>0.97083200000000003</v>
      </c>
      <c r="Q18" s="101">
        <f>O18*P18</f>
        <v>0</v>
      </c>
      <c r="S18" s="81">
        <v>1</v>
      </c>
      <c r="T18" s="98" t="str">
        <f>B18</f>
        <v>Prior</v>
      </c>
      <c r="U18" s="99">
        <f>'SCH P INPUTS'!O25</f>
        <v>0</v>
      </c>
      <c r="V18" s="100">
        <f>'2017 SS DISCOUNT FACTORS'!S18</f>
        <v>0.98072199999999998</v>
      </c>
      <c r="W18" s="101">
        <f>U18*V18</f>
        <v>0</v>
      </c>
      <c r="X18" s="99">
        <f>'SCH P INPUTS'!O25+'SCH P INPUTS'!P25+'SCH P INPUTS'!Q25</f>
        <v>0</v>
      </c>
      <c r="Y18" s="118">
        <f>'2017 LOSS DISCOUNT FACTORS'!S19</f>
        <v>0.91044000000000003</v>
      </c>
      <c r="Z18" s="101">
        <f>X18*Y18</f>
        <v>0</v>
      </c>
    </row>
    <row r="19" spans="1:26" x14ac:dyDescent="0.3">
      <c r="A19" s="83">
        <v>2</v>
      </c>
      <c r="B19" s="84">
        <v>2008</v>
      </c>
      <c r="C19" s="103">
        <f>'SCH P INPUTS'!C26</f>
        <v>0</v>
      </c>
      <c r="D19" s="104">
        <f>'2017 SS DISCOUNT FACTORS'!L16</f>
        <v>0.96614199999999995</v>
      </c>
      <c r="E19" s="105">
        <f t="shared" ref="E19:E28" si="1">C19*D19</f>
        <v>0</v>
      </c>
      <c r="F19" s="106">
        <f>'SCH P INPUTS'!C26+'SCH P INPUTS'!D26+'SCH P INPUTS'!E26</f>
        <v>0</v>
      </c>
      <c r="G19" s="119">
        <f>'2017 LOSS DISCOUNT FACTORS'!L17</f>
        <v>0.96020700000000003</v>
      </c>
      <c r="H19" s="105">
        <f t="shared" ref="H19:H28" si="2">F19*G19</f>
        <v>0</v>
      </c>
      <c r="J19" s="83">
        <v>2</v>
      </c>
      <c r="K19" s="108">
        <f>B19</f>
        <v>2008</v>
      </c>
      <c r="L19" s="106">
        <f>'SCH P INPUTS'!I26</f>
        <v>0</v>
      </c>
      <c r="M19" s="104">
        <f>'2017 SS DISCOUNT FACTORS'!L17</f>
        <v>0.96408799999999995</v>
      </c>
      <c r="N19" s="105">
        <f t="shared" si="0"/>
        <v>0</v>
      </c>
      <c r="O19" s="106">
        <f>'SCH P INPUTS'!I26+'SCH P INPUTS'!J26+'SCH P INPUTS'!K26</f>
        <v>0</v>
      </c>
      <c r="P19" s="119">
        <f>'2017 LOSS DISCOUNT FACTORS'!L18</f>
        <v>0.94881800000000005</v>
      </c>
      <c r="Q19" s="105">
        <f t="shared" ref="Q19:Q28" si="3">O19*P19</f>
        <v>0</v>
      </c>
      <c r="S19" s="83">
        <v>2</v>
      </c>
      <c r="T19" s="108">
        <f>K19</f>
        <v>2008</v>
      </c>
      <c r="U19" s="106">
        <f>'SCH P INPUTS'!O26</f>
        <v>0</v>
      </c>
      <c r="V19" s="104">
        <f>'2017 SS DISCOUNT FACTORS'!L18</f>
        <v>0.980298</v>
      </c>
      <c r="W19" s="105">
        <f t="shared" ref="W19:W28" si="4">U19*V19</f>
        <v>0</v>
      </c>
      <c r="X19" s="106">
        <f>'SCH P INPUTS'!O26+'SCH P INPUTS'!P26+'SCH P INPUTS'!Q26</f>
        <v>0</v>
      </c>
      <c r="Y19" s="119">
        <f>'2017 LOSS DISCOUNT FACTORS'!L19</f>
        <v>0.93073700000000004</v>
      </c>
      <c r="Z19" s="105">
        <f t="shared" ref="Z19:Z28" si="5">X19*Y19</f>
        <v>0</v>
      </c>
    </row>
    <row r="20" spans="1:26" x14ac:dyDescent="0.3">
      <c r="A20" s="83">
        <v>3</v>
      </c>
      <c r="B20" s="84">
        <f>B19+1</f>
        <v>2009</v>
      </c>
      <c r="C20" s="103">
        <f>'SCH P INPUTS'!C27</f>
        <v>0</v>
      </c>
      <c r="D20" s="104">
        <f>'2017 SS DISCOUNT FACTORS'!K16</f>
        <v>0.94848500000000002</v>
      </c>
      <c r="E20" s="105">
        <f t="shared" si="1"/>
        <v>0</v>
      </c>
      <c r="F20" s="106">
        <f>'SCH P INPUTS'!C27+'SCH P INPUTS'!D27+'SCH P INPUTS'!E27</f>
        <v>0</v>
      </c>
      <c r="G20" s="119">
        <f>'2017 LOSS DISCOUNT FACTORS'!K17</f>
        <v>0.94170600000000004</v>
      </c>
      <c r="H20" s="105">
        <f t="shared" si="2"/>
        <v>0</v>
      </c>
      <c r="J20" s="83">
        <v>3</v>
      </c>
      <c r="K20" s="108">
        <f t="shared" ref="K20:K28" si="6">B20</f>
        <v>2009</v>
      </c>
      <c r="L20" s="106">
        <f>'SCH P INPUTS'!I27</f>
        <v>0</v>
      </c>
      <c r="M20" s="104">
        <f>'2017 SS DISCOUNT FACTORS'!K17</f>
        <v>0.94614900000000002</v>
      </c>
      <c r="N20" s="105">
        <f t="shared" si="0"/>
        <v>0</v>
      </c>
      <c r="O20" s="106">
        <f>'SCH P INPUTS'!I27+'SCH P INPUTS'!J27+'SCH P INPUTS'!K27</f>
        <v>0</v>
      </c>
      <c r="P20" s="119">
        <f>'2017 LOSS DISCOUNT FACTORS'!K18</f>
        <v>0.93099799999999999</v>
      </c>
      <c r="Q20" s="105">
        <f t="shared" si="3"/>
        <v>0</v>
      </c>
      <c r="S20" s="83">
        <v>3</v>
      </c>
      <c r="T20" s="108">
        <f t="shared" ref="T20:T28" si="7">K20</f>
        <v>2009</v>
      </c>
      <c r="U20" s="106">
        <f>'SCH P INPUTS'!O27</f>
        <v>0</v>
      </c>
      <c r="V20" s="104">
        <f>'2017 SS DISCOUNT FACTORS'!K18</f>
        <v>0.96237799999999996</v>
      </c>
      <c r="W20" s="105">
        <f t="shared" si="4"/>
        <v>0</v>
      </c>
      <c r="X20" s="106">
        <f>'SCH P INPUTS'!O27+'SCH P INPUTS'!P27+'SCH P INPUTS'!Q27</f>
        <v>0</v>
      </c>
      <c r="Y20" s="119">
        <f>'2017 LOSS DISCOUNT FACTORS'!K19</f>
        <v>0.913161</v>
      </c>
      <c r="Z20" s="105">
        <f t="shared" si="5"/>
        <v>0</v>
      </c>
    </row>
    <row r="21" spans="1:26" x14ac:dyDescent="0.3">
      <c r="A21" s="83">
        <v>4</v>
      </c>
      <c r="B21" s="84">
        <f t="shared" ref="B21:B28" si="8">B20+1</f>
        <v>2010</v>
      </c>
      <c r="C21" s="103">
        <f>'SCH P INPUTS'!C28</f>
        <v>0</v>
      </c>
      <c r="D21" s="104">
        <f>'2017 SS DISCOUNT FACTORS'!J16</f>
        <v>0.93827000000000005</v>
      </c>
      <c r="E21" s="105">
        <f t="shared" si="1"/>
        <v>0</v>
      </c>
      <c r="F21" s="106">
        <f>'SCH P INPUTS'!C28+'SCH P INPUTS'!D28+'SCH P INPUTS'!E28</f>
        <v>0</v>
      </c>
      <c r="G21" s="119">
        <f>'2017 LOSS DISCOUNT FACTORS'!J17</f>
        <v>0.92144499999999996</v>
      </c>
      <c r="H21" s="105">
        <f t="shared" si="2"/>
        <v>0</v>
      </c>
      <c r="J21" s="83">
        <v>4</v>
      </c>
      <c r="K21" s="108">
        <f t="shared" si="6"/>
        <v>2010</v>
      </c>
      <c r="L21" s="106">
        <f>'SCH P INPUTS'!I28</f>
        <v>0</v>
      </c>
      <c r="M21" s="104">
        <f>'2017 SS DISCOUNT FACTORS'!J17</f>
        <v>0.94860100000000003</v>
      </c>
      <c r="N21" s="105">
        <f t="shared" si="0"/>
        <v>0</v>
      </c>
      <c r="O21" s="106">
        <f>'SCH P INPUTS'!I28+'SCH P INPUTS'!J28+'SCH P INPUTS'!K28</f>
        <v>0</v>
      </c>
      <c r="P21" s="119">
        <f>'2017 LOSS DISCOUNT FACTORS'!J18</f>
        <v>0.92677299999999996</v>
      </c>
      <c r="Q21" s="105">
        <f t="shared" si="3"/>
        <v>0</v>
      </c>
      <c r="S21" s="83">
        <v>4</v>
      </c>
      <c r="T21" s="108">
        <f t="shared" si="7"/>
        <v>2010</v>
      </c>
      <c r="U21" s="106">
        <f>'SCH P INPUTS'!O28</f>
        <v>0</v>
      </c>
      <c r="V21" s="104">
        <f>'2017 SS DISCOUNT FACTORS'!J18</f>
        <v>0.93279100000000004</v>
      </c>
      <c r="W21" s="105">
        <f t="shared" si="4"/>
        <v>0</v>
      </c>
      <c r="X21" s="106">
        <f>'SCH P INPUTS'!O28+'SCH P INPUTS'!P28+'SCH P INPUTS'!Q28</f>
        <v>0</v>
      </c>
      <c r="Y21" s="119">
        <f>'2017 LOSS DISCOUNT FACTORS'!J19</f>
        <v>0.92317899999999997</v>
      </c>
      <c r="Z21" s="105">
        <f t="shared" si="5"/>
        <v>0</v>
      </c>
    </row>
    <row r="22" spans="1:26" x14ac:dyDescent="0.3">
      <c r="A22" s="83">
        <v>5</v>
      </c>
      <c r="B22" s="84">
        <f t="shared" si="8"/>
        <v>2011</v>
      </c>
      <c r="C22" s="103">
        <f>'SCH P INPUTS'!C29</f>
        <v>0</v>
      </c>
      <c r="D22" s="104">
        <f>'2017 SS DISCOUNT FACTORS'!I16</f>
        <v>0.92261800000000005</v>
      </c>
      <c r="E22" s="105">
        <f t="shared" si="1"/>
        <v>0</v>
      </c>
      <c r="F22" s="106">
        <f>'SCH P INPUTS'!C29+'SCH P INPUTS'!D29+'SCH P INPUTS'!E29</f>
        <v>0</v>
      </c>
      <c r="G22" s="119">
        <f>'2017 LOSS DISCOUNT FACTORS'!I17</f>
        <v>0.919076</v>
      </c>
      <c r="H22" s="105">
        <f t="shared" si="2"/>
        <v>0</v>
      </c>
      <c r="J22" s="83">
        <v>5</v>
      </c>
      <c r="K22" s="108">
        <f t="shared" si="6"/>
        <v>2011</v>
      </c>
      <c r="L22" s="106">
        <f>'SCH P INPUTS'!I29</f>
        <v>0</v>
      </c>
      <c r="M22" s="104">
        <f>'2017 SS DISCOUNT FACTORS'!I17</f>
        <v>0.93958799999999998</v>
      </c>
      <c r="N22" s="105">
        <f t="shared" si="0"/>
        <v>0</v>
      </c>
      <c r="O22" s="106">
        <f>'SCH P INPUTS'!I29+'SCH P INPUTS'!J29+'SCH P INPUTS'!K29</f>
        <v>0</v>
      </c>
      <c r="P22" s="119">
        <f>'2017 LOSS DISCOUNT FACTORS'!I18</f>
        <v>0.93476999999999999</v>
      </c>
      <c r="Q22" s="105">
        <f t="shared" si="3"/>
        <v>0</v>
      </c>
      <c r="S22" s="83">
        <v>5</v>
      </c>
      <c r="T22" s="108">
        <f t="shared" si="7"/>
        <v>2011</v>
      </c>
      <c r="U22" s="106">
        <f>'SCH P INPUTS'!O29</f>
        <v>0</v>
      </c>
      <c r="V22" s="104">
        <f>'2017 SS DISCOUNT FACTORS'!I18</f>
        <v>0.93065500000000001</v>
      </c>
      <c r="W22" s="105">
        <f t="shared" si="4"/>
        <v>0</v>
      </c>
      <c r="X22" s="106">
        <f>'SCH P INPUTS'!O29+'SCH P INPUTS'!P29+'SCH P INPUTS'!Q29</f>
        <v>0</v>
      </c>
      <c r="Y22" s="119">
        <f>'2017 LOSS DISCOUNT FACTORS'!I19</f>
        <v>0.92901500000000004</v>
      </c>
      <c r="Z22" s="105">
        <f t="shared" si="5"/>
        <v>0</v>
      </c>
    </row>
    <row r="23" spans="1:26" x14ac:dyDescent="0.3">
      <c r="A23" s="83">
        <v>6</v>
      </c>
      <c r="B23" s="84">
        <f t="shared" si="8"/>
        <v>2012</v>
      </c>
      <c r="C23" s="103">
        <f>'SCH P INPUTS'!C30</f>
        <v>0</v>
      </c>
      <c r="D23" s="104">
        <f>'2017 SS DISCOUNT FACTORS'!H16</f>
        <v>0.958534</v>
      </c>
      <c r="E23" s="105">
        <f t="shared" si="1"/>
        <v>0</v>
      </c>
      <c r="F23" s="106">
        <f>'SCH P INPUTS'!C30+'SCH P INPUTS'!D30+'SCH P INPUTS'!E30</f>
        <v>0</v>
      </c>
      <c r="G23" s="119">
        <f>'2017 LOSS DISCOUNT FACTORS'!H17</f>
        <v>0.90172600000000003</v>
      </c>
      <c r="H23" s="105">
        <f t="shared" si="2"/>
        <v>0</v>
      </c>
      <c r="J23" s="83">
        <v>6</v>
      </c>
      <c r="K23" s="108">
        <f t="shared" si="6"/>
        <v>2012</v>
      </c>
      <c r="L23" s="106">
        <f>'SCH P INPUTS'!I30</f>
        <v>0</v>
      </c>
      <c r="M23" s="104">
        <f>'2017 SS DISCOUNT FACTORS'!H17</f>
        <v>0.95481199999999999</v>
      </c>
      <c r="N23" s="105">
        <f t="shared" si="0"/>
        <v>0</v>
      </c>
      <c r="O23" s="106">
        <f>'SCH P INPUTS'!I30+'SCH P INPUTS'!J30+'SCH P INPUTS'!K30</f>
        <v>0</v>
      </c>
      <c r="P23" s="119">
        <f>'2017 LOSS DISCOUNT FACTORS'!H18</f>
        <v>0.94528199999999996</v>
      </c>
      <c r="Q23" s="105">
        <f t="shared" si="3"/>
        <v>0</v>
      </c>
      <c r="S23" s="83">
        <v>6</v>
      </c>
      <c r="T23" s="108">
        <f t="shared" si="7"/>
        <v>2012</v>
      </c>
      <c r="U23" s="106">
        <f>'SCH P INPUTS'!O30</f>
        <v>0</v>
      </c>
      <c r="V23" s="104">
        <f>'2017 SS DISCOUNT FACTORS'!H18</f>
        <v>0.94328000000000001</v>
      </c>
      <c r="W23" s="105">
        <f t="shared" si="4"/>
        <v>0</v>
      </c>
      <c r="X23" s="106">
        <f>'SCH P INPUTS'!O30+'SCH P INPUTS'!P30+'SCH P INPUTS'!Q30</f>
        <v>0</v>
      </c>
      <c r="Y23" s="119">
        <f>'2017 LOSS DISCOUNT FACTORS'!H19</f>
        <v>0.93770799999999999</v>
      </c>
      <c r="Z23" s="105">
        <f t="shared" si="5"/>
        <v>0</v>
      </c>
    </row>
    <row r="24" spans="1:26" x14ac:dyDescent="0.3">
      <c r="A24" s="83">
        <v>7</v>
      </c>
      <c r="B24" s="84">
        <f t="shared" si="8"/>
        <v>2013</v>
      </c>
      <c r="C24" s="103">
        <f>'SCH P INPUTS'!C31</f>
        <v>0</v>
      </c>
      <c r="D24" s="104">
        <f>'2017 SS DISCOUNT FACTORS'!G16</f>
        <v>0.96484999999999999</v>
      </c>
      <c r="E24" s="105">
        <f t="shared" si="1"/>
        <v>0</v>
      </c>
      <c r="F24" s="106">
        <f>'SCH P INPUTS'!C31+'SCH P INPUTS'!D31+'SCH P INPUTS'!E31</f>
        <v>0</v>
      </c>
      <c r="G24" s="119">
        <f>'2017 LOSS DISCOUNT FACTORS'!G17</f>
        <v>0.937836</v>
      </c>
      <c r="H24" s="105">
        <f t="shared" si="2"/>
        <v>0</v>
      </c>
      <c r="J24" s="83">
        <v>7</v>
      </c>
      <c r="K24" s="108">
        <f t="shared" si="6"/>
        <v>2013</v>
      </c>
      <c r="L24" s="106">
        <f>'SCH P INPUTS'!I31</f>
        <v>0</v>
      </c>
      <c r="M24" s="104">
        <f>'2017 SS DISCOUNT FACTORS'!G17</f>
        <v>0.96463399999999999</v>
      </c>
      <c r="N24" s="105">
        <f t="shared" si="0"/>
        <v>0</v>
      </c>
      <c r="O24" s="106">
        <f>'SCH P INPUTS'!I31+'SCH P INPUTS'!J31+'SCH P INPUTS'!K31</f>
        <v>0</v>
      </c>
      <c r="P24" s="119">
        <f>'2017 LOSS DISCOUNT FACTORS'!G18</f>
        <v>0.96179599999999998</v>
      </c>
      <c r="Q24" s="105">
        <f t="shared" si="3"/>
        <v>0</v>
      </c>
      <c r="S24" s="83">
        <v>7</v>
      </c>
      <c r="T24" s="108">
        <f t="shared" si="7"/>
        <v>2013</v>
      </c>
      <c r="U24" s="106">
        <f>'SCH P INPUTS'!O31</f>
        <v>0</v>
      </c>
      <c r="V24" s="104">
        <f>'2017 SS DISCOUNT FACTORS'!G18</f>
        <v>0.95906400000000003</v>
      </c>
      <c r="W24" s="105">
        <f t="shared" si="4"/>
        <v>0</v>
      </c>
      <c r="X24" s="106">
        <f>'SCH P INPUTS'!O31+'SCH P INPUTS'!P31+'SCH P INPUTS'!Q31</f>
        <v>0</v>
      </c>
      <c r="Y24" s="119">
        <f>'2017 LOSS DISCOUNT FACTORS'!G19</f>
        <v>0.957395</v>
      </c>
      <c r="Z24" s="105">
        <f t="shared" si="5"/>
        <v>0</v>
      </c>
    </row>
    <row r="25" spans="1:26" x14ac:dyDescent="0.3">
      <c r="A25" s="83">
        <v>8</v>
      </c>
      <c r="B25" s="84">
        <f t="shared" si="8"/>
        <v>2014</v>
      </c>
      <c r="C25" s="103">
        <f>'SCH P INPUTS'!C32</f>
        <v>0</v>
      </c>
      <c r="D25" s="104">
        <f>'2017 SS DISCOUNT FACTORS'!F16</f>
        <v>0.96034600000000003</v>
      </c>
      <c r="E25" s="105">
        <f t="shared" si="1"/>
        <v>0</v>
      </c>
      <c r="F25" s="106">
        <f>'SCH P INPUTS'!C32+'SCH P INPUTS'!D32+'SCH P INPUTS'!E32</f>
        <v>0</v>
      </c>
      <c r="G25" s="119">
        <f>'2017 LOSS DISCOUNT FACTORS'!F17</f>
        <v>0.95152000000000003</v>
      </c>
      <c r="H25" s="105">
        <f t="shared" si="2"/>
        <v>0</v>
      </c>
      <c r="J25" s="83">
        <v>8</v>
      </c>
      <c r="K25" s="108">
        <f t="shared" si="6"/>
        <v>2014</v>
      </c>
      <c r="L25" s="106">
        <f>'SCH P INPUTS'!I32</f>
        <v>0</v>
      </c>
      <c r="M25" s="104">
        <f>'2017 SS DISCOUNT FACTORS'!F17</f>
        <v>0.97057800000000005</v>
      </c>
      <c r="N25" s="105">
        <f t="shared" si="0"/>
        <v>0</v>
      </c>
      <c r="O25" s="106">
        <f>'SCH P INPUTS'!I32+'SCH P INPUTS'!J32+'SCH P INPUTS'!K32</f>
        <v>0</v>
      </c>
      <c r="P25" s="119">
        <f>'2017 LOSS DISCOUNT FACTORS'!F18</f>
        <v>0.97159399999999996</v>
      </c>
      <c r="Q25" s="105">
        <f t="shared" si="3"/>
        <v>0</v>
      </c>
      <c r="S25" s="83">
        <v>8</v>
      </c>
      <c r="T25" s="108">
        <f t="shared" si="7"/>
        <v>2014</v>
      </c>
      <c r="U25" s="106">
        <f>'SCH P INPUTS'!O32</f>
        <v>0</v>
      </c>
      <c r="V25" s="104">
        <f>'2017 SS DISCOUNT FACTORS'!F18</f>
        <v>0.96243999999999996</v>
      </c>
      <c r="W25" s="105">
        <f t="shared" si="4"/>
        <v>0</v>
      </c>
      <c r="X25" s="106">
        <f>'SCH P INPUTS'!O32+'SCH P INPUTS'!P32+'SCH P INPUTS'!Q32</f>
        <v>0</v>
      </c>
      <c r="Y25" s="119">
        <f>'2017 LOSS DISCOUNT FACTORS'!F19</f>
        <v>0.96776899999999999</v>
      </c>
      <c r="Z25" s="105">
        <f t="shared" si="5"/>
        <v>0</v>
      </c>
    </row>
    <row r="26" spans="1:26" x14ac:dyDescent="0.3">
      <c r="A26" s="83">
        <v>9</v>
      </c>
      <c r="B26" s="84">
        <f t="shared" si="8"/>
        <v>2015</v>
      </c>
      <c r="C26" s="103">
        <f>'SCH P INPUTS'!C33</f>
        <v>0</v>
      </c>
      <c r="D26" s="104">
        <f>'2017 SS DISCOUNT FACTORS'!E16</f>
        <v>0.97448199999999996</v>
      </c>
      <c r="E26" s="105">
        <f t="shared" si="1"/>
        <v>0</v>
      </c>
      <c r="F26" s="106">
        <f>'SCH P INPUTS'!C33+'SCH P INPUTS'!D33+'SCH P INPUTS'!E33</f>
        <v>0</v>
      </c>
      <c r="G26" s="119">
        <f>'2017 LOSS DISCOUNT FACTORS'!E17</f>
        <v>0.94987200000000005</v>
      </c>
      <c r="H26" s="105">
        <f t="shared" si="2"/>
        <v>0</v>
      </c>
      <c r="J26" s="83">
        <v>9</v>
      </c>
      <c r="K26" s="108">
        <f t="shared" si="6"/>
        <v>2015</v>
      </c>
      <c r="L26" s="106">
        <f>'SCH P INPUTS'!I33</f>
        <v>0</v>
      </c>
      <c r="M26" s="104">
        <f>'2017 SS DISCOUNT FACTORS'!E17</f>
        <v>0.97605699999999995</v>
      </c>
      <c r="N26" s="105">
        <f t="shared" si="0"/>
        <v>0</v>
      </c>
      <c r="O26" s="106">
        <f>'SCH P INPUTS'!I33+'SCH P INPUTS'!J33+'SCH P INPUTS'!K33</f>
        <v>0</v>
      </c>
      <c r="P26" s="119">
        <f>'2017 LOSS DISCOUNT FACTORS'!E18</f>
        <v>0.97430799999999995</v>
      </c>
      <c r="Q26" s="105">
        <f t="shared" si="3"/>
        <v>0</v>
      </c>
      <c r="S26" s="83">
        <v>9</v>
      </c>
      <c r="T26" s="108">
        <f t="shared" si="7"/>
        <v>2015</v>
      </c>
      <c r="U26" s="106">
        <f>'SCH P INPUTS'!O33</f>
        <v>0</v>
      </c>
      <c r="V26" s="104">
        <f>'2017 SS DISCOUNT FACTORS'!E18</f>
        <v>0.96862599999999999</v>
      </c>
      <c r="W26" s="105">
        <f t="shared" si="4"/>
        <v>0</v>
      </c>
      <c r="X26" s="106">
        <f>'SCH P INPUTS'!O33+'SCH P INPUTS'!P33+'SCH P INPUTS'!Q33</f>
        <v>0</v>
      </c>
      <c r="Y26" s="119">
        <f>'2017 LOSS DISCOUNT FACTORS'!E19</f>
        <v>0.97044699999999995</v>
      </c>
      <c r="Z26" s="105">
        <f t="shared" si="5"/>
        <v>0</v>
      </c>
    </row>
    <row r="27" spans="1:26" x14ac:dyDescent="0.3">
      <c r="A27" s="83">
        <v>10</v>
      </c>
      <c r="B27" s="84">
        <f t="shared" si="8"/>
        <v>2016</v>
      </c>
      <c r="C27" s="103">
        <f>'SCH P INPUTS'!C34</f>
        <v>0</v>
      </c>
      <c r="D27" s="104">
        <f>'2017 SS DISCOUNT FACTORS'!D16</f>
        <v>0.97327399999999997</v>
      </c>
      <c r="E27" s="105">
        <f t="shared" si="1"/>
        <v>0</v>
      </c>
      <c r="F27" s="106">
        <f>'SCH P INPUTS'!C34+'SCH P INPUTS'!D34+'SCH P INPUTS'!E34</f>
        <v>0</v>
      </c>
      <c r="G27" s="119">
        <f>'2017 LOSS DISCOUNT FACTORS'!D17</f>
        <v>0.95862700000000001</v>
      </c>
      <c r="H27" s="105">
        <f t="shared" si="2"/>
        <v>0</v>
      </c>
      <c r="I27" s="25"/>
      <c r="J27" s="83">
        <v>10</v>
      </c>
      <c r="K27" s="108">
        <f t="shared" si="6"/>
        <v>2016</v>
      </c>
      <c r="L27" s="106">
        <f>'SCH P INPUTS'!I34</f>
        <v>0</v>
      </c>
      <c r="M27" s="104">
        <f>'2017 SS DISCOUNT FACTORS'!D17</f>
        <v>0.97787999999999997</v>
      </c>
      <c r="N27" s="105">
        <f t="shared" si="0"/>
        <v>0</v>
      </c>
      <c r="O27" s="106">
        <f>'SCH P INPUTS'!I34+'SCH P INPUTS'!J34+'SCH P INPUTS'!K34</f>
        <v>0</v>
      </c>
      <c r="P27" s="119">
        <f>'2017 LOSS DISCOUNT FACTORS'!D18</f>
        <v>0.97538599999999998</v>
      </c>
      <c r="Q27" s="105">
        <f t="shared" si="3"/>
        <v>0</v>
      </c>
      <c r="R27" s="25"/>
      <c r="S27" s="83">
        <v>10</v>
      </c>
      <c r="T27" s="108">
        <f t="shared" si="7"/>
        <v>2016</v>
      </c>
      <c r="U27" s="106">
        <f>'SCH P INPUTS'!O34</f>
        <v>0</v>
      </c>
      <c r="V27" s="104">
        <f>'2017 SS DISCOUNT FACTORS'!D18</f>
        <v>0.96830799999999995</v>
      </c>
      <c r="W27" s="105">
        <f t="shared" si="4"/>
        <v>0</v>
      </c>
      <c r="X27" s="106">
        <f>'SCH P INPUTS'!O34+'SCH P INPUTS'!P34+'SCH P INPUTS'!Q34</f>
        <v>0</v>
      </c>
      <c r="Y27" s="119">
        <f>'2017 LOSS DISCOUNT FACTORS'!D19</f>
        <v>0.97071799999999997</v>
      </c>
      <c r="Z27" s="105">
        <f t="shared" si="5"/>
        <v>0</v>
      </c>
    </row>
    <row r="28" spans="1:26" x14ac:dyDescent="0.3">
      <c r="A28" s="96">
        <v>11</v>
      </c>
      <c r="B28" s="109">
        <f t="shared" si="8"/>
        <v>2017</v>
      </c>
      <c r="C28" s="110">
        <f>'SCH P INPUTS'!C35</f>
        <v>0</v>
      </c>
      <c r="D28" s="111">
        <f>'2017 SS DISCOUNT FACTORS'!C16</f>
        <v>0.97628099999999995</v>
      </c>
      <c r="E28" s="112">
        <f t="shared" si="1"/>
        <v>0</v>
      </c>
      <c r="F28" s="110">
        <f>'SCH P INPUTS'!C35+'SCH P INPUTS'!D35+'SCH P INPUTS'!E35</f>
        <v>0</v>
      </c>
      <c r="G28" s="111">
        <f>'2017 LOSS DISCOUNT FACTORS'!C17</f>
        <v>0.97597699999999998</v>
      </c>
      <c r="H28" s="112">
        <f t="shared" si="2"/>
        <v>0</v>
      </c>
      <c r="J28" s="96">
        <v>11</v>
      </c>
      <c r="K28" s="109">
        <f t="shared" si="6"/>
        <v>2017</v>
      </c>
      <c r="L28" s="110">
        <f>'SCH P INPUTS'!I35</f>
        <v>0</v>
      </c>
      <c r="M28" s="111">
        <f>'2017 SS DISCOUNT FACTORS'!C17</f>
        <v>0.98175500000000004</v>
      </c>
      <c r="N28" s="112">
        <f t="shared" si="0"/>
        <v>0</v>
      </c>
      <c r="O28" s="110">
        <f>'SCH P INPUTS'!I35+'SCH P INPUTS'!J35+'SCH P INPUTS'!K35</f>
        <v>0</v>
      </c>
      <c r="P28" s="111">
        <f>'2017 LOSS DISCOUNT FACTORS'!C18</f>
        <v>0.97789599999999999</v>
      </c>
      <c r="Q28" s="112">
        <f t="shared" si="3"/>
        <v>0</v>
      </c>
      <c r="S28" s="96">
        <v>11</v>
      </c>
      <c r="T28" s="109">
        <f t="shared" si="7"/>
        <v>2017</v>
      </c>
      <c r="U28" s="110">
        <f>'SCH P INPUTS'!O35</f>
        <v>0</v>
      </c>
      <c r="V28" s="111">
        <f>'2017 SS DISCOUNT FACTORS'!C18</f>
        <v>0.97751500000000002</v>
      </c>
      <c r="W28" s="112">
        <f t="shared" si="4"/>
        <v>0</v>
      </c>
      <c r="X28" s="110">
        <f>'SCH P INPUTS'!O35+'SCH P INPUTS'!P35+'SCH P INPUTS'!Q35</f>
        <v>0</v>
      </c>
      <c r="Y28" s="111">
        <f>'2017 LOSS DISCOUNT FACTORS'!C19</f>
        <v>0.96962499999999996</v>
      </c>
      <c r="Z28" s="112">
        <f t="shared" si="5"/>
        <v>0</v>
      </c>
    </row>
    <row r="29" spans="1:26" x14ac:dyDescent="0.3">
      <c r="A29" s="96">
        <v>12</v>
      </c>
      <c r="B29" s="113" t="s">
        <v>66</v>
      </c>
      <c r="C29" s="110">
        <f>SUM(C18:C28)</f>
        <v>0</v>
      </c>
      <c r="D29" s="114"/>
      <c r="E29" s="112">
        <f>SUM(E18:E28)</f>
        <v>0</v>
      </c>
      <c r="F29" s="110">
        <f>SUM(F18:F28)</f>
        <v>0</v>
      </c>
      <c r="G29" s="114"/>
      <c r="H29" s="112">
        <f>SUM(H18:H28)</f>
        <v>0</v>
      </c>
      <c r="J29" s="96">
        <v>12</v>
      </c>
      <c r="K29" s="113" t="s">
        <v>66</v>
      </c>
      <c r="L29" s="110">
        <f>SUM(L18:L28)</f>
        <v>0</v>
      </c>
      <c r="M29" s="114"/>
      <c r="N29" s="112">
        <f>SUM(N18:N28)</f>
        <v>0</v>
      </c>
      <c r="O29" s="110">
        <f>SUM(O18:O28)</f>
        <v>0</v>
      </c>
      <c r="P29" s="114"/>
      <c r="Q29" s="112">
        <f>SUM(Q18:Q28)</f>
        <v>0</v>
      </c>
      <c r="S29" s="96">
        <v>12</v>
      </c>
      <c r="T29" s="113" t="s">
        <v>66</v>
      </c>
      <c r="U29" s="110">
        <f>SUM(U18:U28)</f>
        <v>0</v>
      </c>
      <c r="V29" s="110"/>
      <c r="W29" s="112">
        <f>SUM(W18:W28)</f>
        <v>0</v>
      </c>
      <c r="X29" s="110">
        <f>SUM(X18:X28)</f>
        <v>0</v>
      </c>
      <c r="Y29" s="110"/>
      <c r="Z29" s="112">
        <f>SUM(Z18:Z28)</f>
        <v>0</v>
      </c>
    </row>
    <row r="32" spans="1:26" x14ac:dyDescent="0.3">
      <c r="A32" s="247">
        <v>4</v>
      </c>
      <c r="B32" s="247"/>
      <c r="C32" s="247"/>
      <c r="D32" s="247"/>
      <c r="E32" s="247"/>
      <c r="F32" s="247"/>
      <c r="G32" s="247"/>
      <c r="H32" s="247"/>
      <c r="J32" s="247">
        <v>5</v>
      </c>
      <c r="K32" s="247"/>
      <c r="L32" s="247"/>
      <c r="M32" s="247"/>
      <c r="N32" s="247"/>
      <c r="O32" s="247"/>
      <c r="P32" s="247"/>
      <c r="Q32" s="247"/>
      <c r="S32" s="247">
        <v>6</v>
      </c>
      <c r="T32" s="247"/>
      <c r="U32" s="247"/>
      <c r="V32" s="247"/>
      <c r="W32" s="247"/>
      <c r="X32" s="247"/>
      <c r="Y32" s="247"/>
      <c r="Z32" s="247"/>
    </row>
    <row r="33" spans="1:26" x14ac:dyDescent="0.3">
      <c r="A33" s="39" t="s">
        <v>57</v>
      </c>
      <c r="C33" s="39" t="s">
        <v>80</v>
      </c>
      <c r="D33" s="39"/>
      <c r="E33" s="39"/>
      <c r="G33" s="39"/>
      <c r="H33" s="39"/>
      <c r="I33" s="39"/>
      <c r="J33" s="39" t="s">
        <v>57</v>
      </c>
      <c r="L33" s="39" t="s">
        <v>85</v>
      </c>
      <c r="M33" s="39"/>
      <c r="N33" s="39"/>
      <c r="P33" s="39"/>
      <c r="Q33" s="39"/>
      <c r="R33" s="39"/>
      <c r="S33" s="39" t="s">
        <v>57</v>
      </c>
      <c r="U33" s="39" t="s">
        <v>18</v>
      </c>
      <c r="V33" s="39"/>
      <c r="W33" s="39"/>
      <c r="Y33" s="39"/>
      <c r="Z33" s="39"/>
    </row>
    <row r="34" spans="1:26" x14ac:dyDescent="0.3">
      <c r="A34" s="242"/>
      <c r="B34" s="243"/>
      <c r="C34" s="72">
        <v>23</v>
      </c>
      <c r="D34" s="72"/>
      <c r="E34" s="92"/>
      <c r="F34" s="72" t="s">
        <v>72</v>
      </c>
      <c r="G34" s="72"/>
      <c r="H34" s="92"/>
      <c r="J34" s="242"/>
      <c r="K34" s="243"/>
      <c r="L34" s="72">
        <v>23</v>
      </c>
      <c r="M34" s="72"/>
      <c r="N34" s="92"/>
      <c r="O34" s="72" t="s">
        <v>72</v>
      </c>
      <c r="P34" s="72"/>
      <c r="Q34" s="92"/>
      <c r="S34" s="242"/>
      <c r="T34" s="243"/>
      <c r="U34" s="72">
        <v>23</v>
      </c>
      <c r="V34" s="72"/>
      <c r="W34" s="92"/>
      <c r="X34" s="72" t="s">
        <v>72</v>
      </c>
      <c r="Y34" s="72"/>
      <c r="Z34" s="92"/>
    </row>
    <row r="35" spans="1:26" ht="57.6" x14ac:dyDescent="0.3">
      <c r="A35" s="244"/>
      <c r="B35" s="245"/>
      <c r="C35" s="94" t="s">
        <v>63</v>
      </c>
      <c r="D35" s="94" t="s">
        <v>73</v>
      </c>
      <c r="E35" s="95" t="s">
        <v>74</v>
      </c>
      <c r="F35" s="94" t="s">
        <v>75</v>
      </c>
      <c r="G35" s="94" t="s">
        <v>73</v>
      </c>
      <c r="H35" s="95" t="s">
        <v>76</v>
      </c>
      <c r="J35" s="244"/>
      <c r="K35" s="245"/>
      <c r="L35" s="94" t="s">
        <v>63</v>
      </c>
      <c r="M35" s="94" t="s">
        <v>73</v>
      </c>
      <c r="N35" s="95" t="s">
        <v>74</v>
      </c>
      <c r="O35" s="94" t="s">
        <v>75</v>
      </c>
      <c r="P35" s="94" t="s">
        <v>73</v>
      </c>
      <c r="Q35" s="95" t="s">
        <v>76</v>
      </c>
      <c r="S35" s="244"/>
      <c r="T35" s="245"/>
      <c r="U35" s="94" t="s">
        <v>63</v>
      </c>
      <c r="V35" s="94" t="s">
        <v>73</v>
      </c>
      <c r="W35" s="95" t="s">
        <v>74</v>
      </c>
      <c r="X35" s="94" t="s">
        <v>75</v>
      </c>
      <c r="Y35" s="94" t="s">
        <v>73</v>
      </c>
      <c r="Z35" s="95" t="s">
        <v>76</v>
      </c>
    </row>
    <row r="36" spans="1:26" x14ac:dyDescent="0.3">
      <c r="A36" s="81">
        <v>1</v>
      </c>
      <c r="B36" s="98" t="str">
        <f>B18</f>
        <v>Prior</v>
      </c>
      <c r="C36" s="99">
        <f>'SCH P INPUTS'!C43</f>
        <v>0</v>
      </c>
      <c r="D36" s="100">
        <f>'2017 SS DISCOUNT FACTORS'!S19</f>
        <v>0.953569</v>
      </c>
      <c r="E36" s="101">
        <f>C36*D36</f>
        <v>0</v>
      </c>
      <c r="F36" s="99">
        <f>'SCH P INPUTS'!C43+'SCH P INPUTS'!D43+'SCH P INPUTS'!E43</f>
        <v>0</v>
      </c>
      <c r="G36" s="118">
        <f>'2017 LOSS DISCOUNT FACTORS'!S20</f>
        <v>0.895536</v>
      </c>
      <c r="H36" s="101">
        <f>F36*G36</f>
        <v>0</v>
      </c>
      <c r="J36" s="81">
        <v>1</v>
      </c>
      <c r="K36" s="98" t="str">
        <f>B18</f>
        <v>Prior</v>
      </c>
      <c r="L36" s="99">
        <f>'SCH P INPUTS'!I43</f>
        <v>0</v>
      </c>
      <c r="M36" s="100">
        <f>'2017 SS DISCOUNT FACTORS'!S20</f>
        <v>0.98071900000000001</v>
      </c>
      <c r="N36" s="101">
        <f>L36*M36</f>
        <v>0</v>
      </c>
      <c r="O36" s="99">
        <f>'SCH P INPUTS'!I43+'SCH P INPUTS'!J43+'SCH P INPUTS'!K43</f>
        <v>0</v>
      </c>
      <c r="P36" s="118">
        <f>'2017 LOSS DISCOUNT FACTORS'!S21</f>
        <v>0.97985500000000003</v>
      </c>
      <c r="Q36" s="101">
        <f>O36*P36</f>
        <v>0</v>
      </c>
      <c r="S36" s="81">
        <v>1</v>
      </c>
      <c r="T36" s="98" t="str">
        <f>B18</f>
        <v>Prior</v>
      </c>
      <c r="U36" s="99">
        <f>'SCH P INPUTS'!O43</f>
        <v>0</v>
      </c>
      <c r="V36" s="100">
        <f>'2017 SS DISCOUNT FACTORS'!S21</f>
        <v>0.98072199999999998</v>
      </c>
      <c r="W36" s="101">
        <f>U36*V36</f>
        <v>0</v>
      </c>
      <c r="X36" s="99">
        <f>'SCH P INPUTS'!O43+'SCH P INPUTS'!P43+'SCH P INPUTS'!Q43</f>
        <v>0</v>
      </c>
      <c r="Y36" s="118">
        <f>'2017 LOSS DISCOUNT FACTORS'!S22</f>
        <v>0.84828199999999998</v>
      </c>
      <c r="Z36" s="101">
        <f>X36*Y36</f>
        <v>0</v>
      </c>
    </row>
    <row r="37" spans="1:26" x14ac:dyDescent="0.3">
      <c r="A37" s="83">
        <v>2</v>
      </c>
      <c r="B37" s="108">
        <f>B19</f>
        <v>2008</v>
      </c>
      <c r="C37" s="106">
        <f>'SCH P INPUTS'!C44</f>
        <v>0</v>
      </c>
      <c r="D37" s="83">
        <f>'2017 SS DISCOUNT FACTORS'!L19</f>
        <v>0.92476599999999998</v>
      </c>
      <c r="E37" s="105">
        <f t="shared" ref="E37:E46" si="9">C37*D37</f>
        <v>0</v>
      </c>
      <c r="F37" s="106">
        <f>'SCH P INPUTS'!C44+'SCH P INPUTS'!D44+'SCH P INPUTS'!E44</f>
        <v>0</v>
      </c>
      <c r="G37" s="119">
        <f>'2017 LOSS DISCOUNT FACTORS'!L20</f>
        <v>0.83226900000000004</v>
      </c>
      <c r="H37" s="105">
        <f t="shared" ref="H37:H46" si="10">F37*G37</f>
        <v>0</v>
      </c>
      <c r="J37" s="83">
        <v>2</v>
      </c>
      <c r="K37" s="108">
        <f>B37</f>
        <v>2008</v>
      </c>
      <c r="L37" s="106">
        <f>'SCH P INPUTS'!I44</f>
        <v>0</v>
      </c>
      <c r="M37" s="104">
        <f>'2017 SS DISCOUNT FACTORS'!L20</f>
        <v>0.96614199999999995</v>
      </c>
      <c r="N37" s="105">
        <f t="shared" ref="N37:N46" si="11">L37*M37</f>
        <v>0</v>
      </c>
      <c r="O37" s="106">
        <f>'SCH P INPUTS'!I44+'SCH P INPUTS'!J44+'SCH P INPUTS'!K44</f>
        <v>0</v>
      </c>
      <c r="P37" s="119">
        <f>'2017 LOSS DISCOUNT FACTORS'!L21</f>
        <v>0.96020700000000003</v>
      </c>
      <c r="Q37" s="105">
        <f t="shared" ref="Q37:Q46" si="12">O37*P37</f>
        <v>0</v>
      </c>
      <c r="S37" s="83">
        <v>2</v>
      </c>
      <c r="T37" s="108">
        <f>K37</f>
        <v>2008</v>
      </c>
      <c r="U37" s="106">
        <f>'SCH P INPUTS'!O44</f>
        <v>0</v>
      </c>
      <c r="V37" s="104">
        <f>'2017 SS DISCOUNT FACTORS'!L21</f>
        <v>0.980298</v>
      </c>
      <c r="W37" s="105">
        <f t="shared" ref="W37:W46" si="13">U37*V37</f>
        <v>0</v>
      </c>
      <c r="X37" s="106">
        <f>'SCH P INPUTS'!O44+'SCH P INPUTS'!P44+'SCH P INPUTS'!Q44</f>
        <v>0</v>
      </c>
      <c r="Y37" s="119">
        <f>'2017 LOSS DISCOUNT FACTORS'!L22</f>
        <v>0.816469</v>
      </c>
      <c r="Z37" s="105">
        <f t="shared" ref="Z37:Z46" si="14">X37*Y37</f>
        <v>0</v>
      </c>
    </row>
    <row r="38" spans="1:26" x14ac:dyDescent="0.3">
      <c r="A38" s="83">
        <v>3</v>
      </c>
      <c r="B38" s="108">
        <f t="shared" ref="B38:B46" si="15">B20</f>
        <v>2009</v>
      </c>
      <c r="C38" s="106">
        <f>'SCH P INPUTS'!C45</f>
        <v>0</v>
      </c>
      <c r="D38" s="83">
        <f>'2017 SS DISCOUNT FACTORS'!K19</f>
        <v>0.90710500000000005</v>
      </c>
      <c r="E38" s="105">
        <f t="shared" si="9"/>
        <v>0</v>
      </c>
      <c r="F38" s="106">
        <f>'SCH P INPUTS'!C45+'SCH P INPUTS'!D45+'SCH P INPUTS'!E45</f>
        <v>0</v>
      </c>
      <c r="G38" s="119">
        <f>'2017 LOSS DISCOUNT FACTORS'!K20</f>
        <v>0.80934600000000001</v>
      </c>
      <c r="H38" s="105">
        <f t="shared" si="10"/>
        <v>0</v>
      </c>
      <c r="J38" s="83">
        <v>3</v>
      </c>
      <c r="K38" s="108">
        <f t="shared" ref="K38:K46" si="16">B38</f>
        <v>2009</v>
      </c>
      <c r="L38" s="106">
        <f>'SCH P INPUTS'!I45</f>
        <v>0</v>
      </c>
      <c r="M38" s="83">
        <f>'2017 SS DISCOUNT FACTORS'!K20</f>
        <v>0.94848500000000002</v>
      </c>
      <c r="N38" s="105">
        <f t="shared" si="11"/>
        <v>0</v>
      </c>
      <c r="O38" s="106">
        <f>'SCH P INPUTS'!I45+'SCH P INPUTS'!J45+'SCH P INPUTS'!K45</f>
        <v>0</v>
      </c>
      <c r="P38" s="119">
        <f>'2017 LOSS DISCOUNT FACTORS'!K21</f>
        <v>0.94170600000000004</v>
      </c>
      <c r="Q38" s="105">
        <f t="shared" si="12"/>
        <v>0</v>
      </c>
      <c r="S38" s="83">
        <v>3</v>
      </c>
      <c r="T38" s="108">
        <f t="shared" ref="T38:T46" si="17">K38</f>
        <v>2009</v>
      </c>
      <c r="U38" s="106">
        <f>'SCH P INPUTS'!O45</f>
        <v>0</v>
      </c>
      <c r="V38" s="83">
        <f>'2017 SS DISCOUNT FACTORS'!K21</f>
        <v>0.97098899999999999</v>
      </c>
      <c r="W38" s="105">
        <f t="shared" si="13"/>
        <v>0</v>
      </c>
      <c r="X38" s="106">
        <f>'SCH P INPUTS'!O45+'SCH P INPUTS'!P45+'SCH P INPUTS'!Q45</f>
        <v>0</v>
      </c>
      <c r="Y38" s="119">
        <f>'2017 LOSS DISCOUNT FACTORS'!K22</f>
        <v>0.78943700000000006</v>
      </c>
      <c r="Z38" s="105">
        <f t="shared" si="14"/>
        <v>0</v>
      </c>
    </row>
    <row r="39" spans="1:26" x14ac:dyDescent="0.3">
      <c r="A39" s="83">
        <v>4</v>
      </c>
      <c r="B39" s="108">
        <f t="shared" si="15"/>
        <v>2010</v>
      </c>
      <c r="C39" s="106">
        <f>'SCH P INPUTS'!C46</f>
        <v>0</v>
      </c>
      <c r="D39" s="104">
        <f>'2017 SS DISCOUNT FACTORS'!J19</f>
        <v>0.89174200000000003</v>
      </c>
      <c r="E39" s="105">
        <f t="shared" si="9"/>
        <v>0</v>
      </c>
      <c r="F39" s="106">
        <f>'SCH P INPUTS'!C46+'SCH P INPUTS'!D46+'SCH P INPUTS'!E46</f>
        <v>0</v>
      </c>
      <c r="G39" s="119">
        <f>'2017 LOSS DISCOUNT FACTORS'!J20</f>
        <v>0.80325899999999995</v>
      </c>
      <c r="H39" s="105">
        <f t="shared" si="10"/>
        <v>0</v>
      </c>
      <c r="J39" s="83">
        <v>4</v>
      </c>
      <c r="K39" s="108">
        <f t="shared" si="16"/>
        <v>2010</v>
      </c>
      <c r="L39" s="106">
        <f>'SCH P INPUTS'!I46</f>
        <v>0</v>
      </c>
      <c r="M39" s="83">
        <f>'2017 SS DISCOUNT FACTORS'!J20</f>
        <v>0.93827000000000005</v>
      </c>
      <c r="N39" s="105">
        <f t="shared" si="11"/>
        <v>0</v>
      </c>
      <c r="O39" s="106">
        <f>'SCH P INPUTS'!I46+'SCH P INPUTS'!J46+'SCH P INPUTS'!K46</f>
        <v>0</v>
      </c>
      <c r="P39" s="119">
        <f>'2017 LOSS DISCOUNT FACTORS'!J21</f>
        <v>0.92144499999999996</v>
      </c>
      <c r="Q39" s="105">
        <f t="shared" si="12"/>
        <v>0</v>
      </c>
      <c r="S39" s="83">
        <v>4</v>
      </c>
      <c r="T39" s="108">
        <f t="shared" si="17"/>
        <v>2010</v>
      </c>
      <c r="U39" s="106">
        <f>'SCH P INPUTS'!O46</f>
        <v>0</v>
      </c>
      <c r="V39" s="104">
        <f>'2017 SS DISCOUNT FACTORS'!J21</f>
        <v>0.961175</v>
      </c>
      <c r="W39" s="105">
        <f t="shared" si="13"/>
        <v>0</v>
      </c>
      <c r="X39" s="106">
        <f>'SCH P INPUTS'!O46+'SCH P INPUTS'!P46+'SCH P INPUTS'!Q46</f>
        <v>0</v>
      </c>
      <c r="Y39" s="119">
        <f>'2017 LOSS DISCOUNT FACTORS'!J22</f>
        <v>0.83516000000000001</v>
      </c>
      <c r="Z39" s="105">
        <f t="shared" si="14"/>
        <v>0</v>
      </c>
    </row>
    <row r="40" spans="1:26" x14ac:dyDescent="0.3">
      <c r="A40" s="83">
        <v>5</v>
      </c>
      <c r="B40" s="108">
        <f t="shared" si="15"/>
        <v>2011</v>
      </c>
      <c r="C40" s="106">
        <f>'SCH P INPUTS'!C47</f>
        <v>0</v>
      </c>
      <c r="D40" s="83">
        <f>'2017 SS DISCOUNT FACTORS'!I19</f>
        <v>0.90320100000000003</v>
      </c>
      <c r="E40" s="105">
        <f t="shared" si="9"/>
        <v>0</v>
      </c>
      <c r="F40" s="106">
        <f>'SCH P INPUTS'!C47+'SCH P INPUTS'!D47+'SCH P INPUTS'!E47</f>
        <v>0</v>
      </c>
      <c r="G40" s="119">
        <f>'2017 LOSS DISCOUNT FACTORS'!I20</f>
        <v>0.81551600000000002</v>
      </c>
      <c r="H40" s="105">
        <f t="shared" si="10"/>
        <v>0</v>
      </c>
      <c r="J40" s="83">
        <v>5</v>
      </c>
      <c r="K40" s="108">
        <f t="shared" si="16"/>
        <v>2011</v>
      </c>
      <c r="L40" s="106">
        <f>'SCH P INPUTS'!I47</f>
        <v>0</v>
      </c>
      <c r="M40" s="83">
        <f>'2017 SS DISCOUNT FACTORS'!I20</f>
        <v>0.92261800000000005</v>
      </c>
      <c r="N40" s="105">
        <f t="shared" si="11"/>
        <v>0</v>
      </c>
      <c r="O40" s="106">
        <f>'SCH P INPUTS'!I47+'SCH P INPUTS'!J47+'SCH P INPUTS'!K47</f>
        <v>0</v>
      </c>
      <c r="P40" s="119">
        <f>'2017 LOSS DISCOUNT FACTORS'!I21</f>
        <v>0.919076</v>
      </c>
      <c r="Q40" s="105">
        <f t="shared" si="12"/>
        <v>0</v>
      </c>
      <c r="S40" s="83">
        <v>5</v>
      </c>
      <c r="T40" s="108">
        <f t="shared" si="17"/>
        <v>2011</v>
      </c>
      <c r="U40" s="106">
        <f>'SCH P INPUTS'!O47</f>
        <v>0</v>
      </c>
      <c r="V40" s="104">
        <f>'2017 SS DISCOUNT FACTORS'!I21</f>
        <v>0.93991800000000003</v>
      </c>
      <c r="W40" s="105">
        <f t="shared" si="13"/>
        <v>0</v>
      </c>
      <c r="X40" s="106">
        <f>'SCH P INPUTS'!O47+'SCH P INPUTS'!P47+'SCH P INPUTS'!Q47</f>
        <v>0</v>
      </c>
      <c r="Y40" s="119">
        <f>'2017 LOSS DISCOUNT FACTORS'!I22</f>
        <v>0.86992899999999995</v>
      </c>
      <c r="Z40" s="105">
        <f t="shared" si="14"/>
        <v>0</v>
      </c>
    </row>
    <row r="41" spans="1:26" x14ac:dyDescent="0.3">
      <c r="A41" s="83">
        <v>6</v>
      </c>
      <c r="B41" s="108">
        <f t="shared" si="15"/>
        <v>2012</v>
      </c>
      <c r="C41" s="106">
        <f>'SCH P INPUTS'!C48</f>
        <v>0</v>
      </c>
      <c r="D41" s="104">
        <f>'2017 SS DISCOUNT FACTORS'!H19</f>
        <v>0.91045399999999999</v>
      </c>
      <c r="E41" s="105">
        <f t="shared" si="9"/>
        <v>0</v>
      </c>
      <c r="F41" s="106">
        <f>'SCH P INPUTS'!C48+'SCH P INPUTS'!D48+'SCH P INPUTS'!E48</f>
        <v>0</v>
      </c>
      <c r="G41" s="119">
        <f>'2017 LOSS DISCOUNT FACTORS'!H20</f>
        <v>0.83163799999999999</v>
      </c>
      <c r="H41" s="105">
        <f t="shared" si="10"/>
        <v>0</v>
      </c>
      <c r="J41" s="83">
        <v>6</v>
      </c>
      <c r="K41" s="108">
        <f t="shared" si="16"/>
        <v>2012</v>
      </c>
      <c r="L41" s="106">
        <f>'SCH P INPUTS'!I48</f>
        <v>0</v>
      </c>
      <c r="M41" s="83">
        <f>'2017 SS DISCOUNT FACTORS'!H20</f>
        <v>0.958534</v>
      </c>
      <c r="N41" s="105">
        <f t="shared" si="11"/>
        <v>0</v>
      </c>
      <c r="O41" s="106">
        <f>'SCH P INPUTS'!I48+'SCH P INPUTS'!J48+'SCH P INPUTS'!K48</f>
        <v>0</v>
      </c>
      <c r="P41" s="119">
        <f>'2017 LOSS DISCOUNT FACTORS'!H21</f>
        <v>0.90172600000000003</v>
      </c>
      <c r="Q41" s="105">
        <f t="shared" si="12"/>
        <v>0</v>
      </c>
      <c r="S41" s="83">
        <v>6</v>
      </c>
      <c r="T41" s="108">
        <f t="shared" si="17"/>
        <v>2012</v>
      </c>
      <c r="U41" s="106">
        <f>'SCH P INPUTS'!O48</f>
        <v>0</v>
      </c>
      <c r="V41" s="83">
        <f>'2017 SS DISCOUNT FACTORS'!H21</f>
        <v>0.97668100000000002</v>
      </c>
      <c r="W41" s="105">
        <f t="shared" si="13"/>
        <v>0</v>
      </c>
      <c r="X41" s="106">
        <f>'SCH P INPUTS'!O48+'SCH P INPUTS'!P48+'SCH P INPUTS'!Q48</f>
        <v>0</v>
      </c>
      <c r="Y41" s="119">
        <f>'2017 LOSS DISCOUNT FACTORS'!H22</f>
        <v>0.93976199999999999</v>
      </c>
      <c r="Z41" s="105">
        <f t="shared" si="14"/>
        <v>0</v>
      </c>
    </row>
    <row r="42" spans="1:26" x14ac:dyDescent="0.3">
      <c r="A42" s="83">
        <v>7</v>
      </c>
      <c r="B42" s="108">
        <f t="shared" si="15"/>
        <v>2013</v>
      </c>
      <c r="C42" s="106">
        <f>'SCH P INPUTS'!C49</f>
        <v>0</v>
      </c>
      <c r="D42" s="83">
        <f>'2017 SS DISCOUNT FACTORS'!G19</f>
        <v>0.93698899999999996</v>
      </c>
      <c r="E42" s="105">
        <f t="shared" si="9"/>
        <v>0</v>
      </c>
      <c r="F42" s="106">
        <f>'SCH P INPUTS'!C49+'SCH P INPUTS'!D49+'SCH P INPUTS'!E49</f>
        <v>0</v>
      </c>
      <c r="G42" s="119">
        <f>'2017 LOSS DISCOUNT FACTORS'!G20</f>
        <v>0.87375100000000006</v>
      </c>
      <c r="H42" s="105">
        <f t="shared" si="10"/>
        <v>0</v>
      </c>
      <c r="J42" s="83">
        <v>7</v>
      </c>
      <c r="K42" s="108">
        <f t="shared" si="16"/>
        <v>2013</v>
      </c>
      <c r="L42" s="106">
        <f>'SCH P INPUTS'!I49</f>
        <v>0</v>
      </c>
      <c r="M42" s="83">
        <f>'2017 SS DISCOUNT FACTORS'!G20</f>
        <v>0.96484999999999999</v>
      </c>
      <c r="N42" s="105">
        <f t="shared" si="11"/>
        <v>0</v>
      </c>
      <c r="O42" s="106">
        <f>'SCH P INPUTS'!I49+'SCH P INPUTS'!J49+'SCH P INPUTS'!K49</f>
        <v>0</v>
      </c>
      <c r="P42" s="119">
        <f>'2017 LOSS DISCOUNT FACTORS'!G21</f>
        <v>0.937836</v>
      </c>
      <c r="Q42" s="105">
        <f t="shared" si="12"/>
        <v>0</v>
      </c>
      <c r="S42" s="83">
        <v>7</v>
      </c>
      <c r="T42" s="108">
        <f t="shared" si="17"/>
        <v>2013</v>
      </c>
      <c r="U42" s="106">
        <f>'SCH P INPUTS'!O49</f>
        <v>0</v>
      </c>
      <c r="V42" s="83">
        <f>'2017 SS DISCOUNT FACTORS'!G21</f>
        <v>0.97154499999999999</v>
      </c>
      <c r="W42" s="105">
        <f t="shared" si="13"/>
        <v>0</v>
      </c>
      <c r="X42" s="106">
        <f>'SCH P INPUTS'!O49+'SCH P INPUTS'!P49+'SCH P INPUTS'!Q49</f>
        <v>0</v>
      </c>
      <c r="Y42" s="119">
        <f>'2017 LOSS DISCOUNT FACTORS'!G22</f>
        <v>0.94827600000000001</v>
      </c>
      <c r="Z42" s="105">
        <f t="shared" si="14"/>
        <v>0</v>
      </c>
    </row>
    <row r="43" spans="1:26" x14ac:dyDescent="0.3">
      <c r="A43" s="83">
        <v>8</v>
      </c>
      <c r="B43" s="108">
        <f t="shared" si="15"/>
        <v>2014</v>
      </c>
      <c r="C43" s="106">
        <f>'SCH P INPUTS'!C50</f>
        <v>0</v>
      </c>
      <c r="D43" s="104">
        <f>'2017 SS DISCOUNT FACTORS'!F19</f>
        <v>0.95111400000000001</v>
      </c>
      <c r="E43" s="105">
        <f t="shared" si="9"/>
        <v>0</v>
      </c>
      <c r="F43" s="106">
        <f>'SCH P INPUTS'!C50+'SCH P INPUTS'!D50+'SCH P INPUTS'!E50</f>
        <v>0</v>
      </c>
      <c r="G43" s="119">
        <f>'2017 LOSS DISCOUNT FACTORS'!F20</f>
        <v>0.89471699999999998</v>
      </c>
      <c r="H43" s="105">
        <f t="shared" si="10"/>
        <v>0</v>
      </c>
      <c r="J43" s="83">
        <v>8</v>
      </c>
      <c r="K43" s="108">
        <f t="shared" si="16"/>
        <v>2014</v>
      </c>
      <c r="L43" s="106">
        <f>'SCH P INPUTS'!I50</f>
        <v>0</v>
      </c>
      <c r="M43" s="83">
        <f>'2017 SS DISCOUNT FACTORS'!F20</f>
        <v>0.96034600000000003</v>
      </c>
      <c r="N43" s="105">
        <f t="shared" si="11"/>
        <v>0</v>
      </c>
      <c r="O43" s="106">
        <f>'SCH P INPUTS'!I50+'SCH P INPUTS'!J50+'SCH P INPUTS'!K50</f>
        <v>0</v>
      </c>
      <c r="P43" s="119">
        <f>'2017 LOSS DISCOUNT FACTORS'!F21</f>
        <v>0.95152000000000003</v>
      </c>
      <c r="Q43" s="105">
        <f t="shared" si="12"/>
        <v>0</v>
      </c>
      <c r="S43" s="83">
        <v>8</v>
      </c>
      <c r="T43" s="108">
        <f t="shared" si="17"/>
        <v>2014</v>
      </c>
      <c r="U43" s="106">
        <f>'SCH P INPUTS'!O50</f>
        <v>0</v>
      </c>
      <c r="V43" s="83">
        <f>'2017 SS DISCOUNT FACTORS'!F21</f>
        <v>0.98284000000000005</v>
      </c>
      <c r="W43" s="105">
        <f t="shared" si="13"/>
        <v>0</v>
      </c>
      <c r="X43" s="106">
        <f>'SCH P INPUTS'!O50+'SCH P INPUTS'!P50+'SCH P INPUTS'!Q50</f>
        <v>0</v>
      </c>
      <c r="Y43" s="119">
        <f>'2017 LOSS DISCOUNT FACTORS'!F22</f>
        <v>0.95196700000000001</v>
      </c>
      <c r="Z43" s="105">
        <f t="shared" si="14"/>
        <v>0</v>
      </c>
    </row>
    <row r="44" spans="1:26" x14ac:dyDescent="0.3">
      <c r="A44" s="83">
        <v>9</v>
      </c>
      <c r="B44" s="108">
        <f t="shared" si="15"/>
        <v>2015</v>
      </c>
      <c r="C44" s="106">
        <f>'SCH P INPUTS'!C51</f>
        <v>0</v>
      </c>
      <c r="D44" s="104">
        <f>'2017 SS DISCOUNT FACTORS'!E19</f>
        <v>0.96307299999999996</v>
      </c>
      <c r="E44" s="105">
        <f t="shared" si="9"/>
        <v>0</v>
      </c>
      <c r="F44" s="106">
        <f>'SCH P INPUTS'!C51+'SCH P INPUTS'!D51+'SCH P INPUTS'!E51</f>
        <v>0</v>
      </c>
      <c r="G44" s="119">
        <f>'2017 LOSS DISCOUNT FACTORS'!E20</f>
        <v>0.90393800000000002</v>
      </c>
      <c r="H44" s="105">
        <f t="shared" si="10"/>
        <v>0</v>
      </c>
      <c r="J44" s="83">
        <v>9</v>
      </c>
      <c r="K44" s="108">
        <f t="shared" si="16"/>
        <v>2015</v>
      </c>
      <c r="L44" s="106">
        <f>'SCH P INPUTS'!I51</f>
        <v>0</v>
      </c>
      <c r="M44" s="104">
        <f>'2017 SS DISCOUNT FACTORS'!E20</f>
        <v>0.97448199999999996</v>
      </c>
      <c r="N44" s="105">
        <f t="shared" si="11"/>
        <v>0</v>
      </c>
      <c r="O44" s="106">
        <f>'SCH P INPUTS'!I51+'SCH P INPUTS'!J51+'SCH P INPUTS'!K51</f>
        <v>0</v>
      </c>
      <c r="P44" s="119">
        <f>'2017 LOSS DISCOUNT FACTORS'!E21</f>
        <v>0.94987200000000005</v>
      </c>
      <c r="Q44" s="105">
        <f t="shared" si="12"/>
        <v>0</v>
      </c>
      <c r="S44" s="83">
        <v>9</v>
      </c>
      <c r="T44" s="108">
        <f t="shared" si="17"/>
        <v>2015</v>
      </c>
      <c r="U44" s="106">
        <f>'SCH P INPUTS'!O51</f>
        <v>0</v>
      </c>
      <c r="V44" s="104">
        <f>'2017 SS DISCOUNT FACTORS'!E21</f>
        <v>0.97619299999999998</v>
      </c>
      <c r="W44" s="105">
        <f t="shared" si="13"/>
        <v>0</v>
      </c>
      <c r="X44" s="106">
        <f>'SCH P INPUTS'!O51+'SCH P INPUTS'!P51+'SCH P INPUTS'!Q51</f>
        <v>0</v>
      </c>
      <c r="Y44" s="119">
        <f>'2017 LOSS DISCOUNT FACTORS'!E22</f>
        <v>0.94671899999999998</v>
      </c>
      <c r="Z44" s="105">
        <f t="shared" si="14"/>
        <v>0</v>
      </c>
    </row>
    <row r="45" spans="1:26" x14ac:dyDescent="0.3">
      <c r="A45" s="83">
        <v>10</v>
      </c>
      <c r="B45" s="108">
        <f t="shared" si="15"/>
        <v>2016</v>
      </c>
      <c r="C45" s="106">
        <f>'SCH P INPUTS'!C52</f>
        <v>0</v>
      </c>
      <c r="D45" s="83">
        <f>'2017 SS DISCOUNT FACTORS'!D19</f>
        <v>0.96085399999999999</v>
      </c>
      <c r="E45" s="105">
        <f t="shared" si="9"/>
        <v>0</v>
      </c>
      <c r="F45" s="106">
        <f>'SCH P INPUTS'!C52+'SCH P INPUTS'!D52+'SCH P INPUTS'!E52</f>
        <v>0</v>
      </c>
      <c r="G45" s="119">
        <f>'2017 LOSS DISCOUNT FACTORS'!D20</f>
        <v>0.91751899999999997</v>
      </c>
      <c r="H45" s="105">
        <f t="shared" si="10"/>
        <v>0</v>
      </c>
      <c r="I45" s="25"/>
      <c r="J45" s="83">
        <v>10</v>
      </c>
      <c r="K45" s="108">
        <f t="shared" si="16"/>
        <v>2016</v>
      </c>
      <c r="L45" s="106">
        <f>'SCH P INPUTS'!I52</f>
        <v>0</v>
      </c>
      <c r="M45" s="104">
        <f>'2017 SS DISCOUNT FACTORS'!D20</f>
        <v>0.97327399999999997</v>
      </c>
      <c r="N45" s="105">
        <f t="shared" si="11"/>
        <v>0</v>
      </c>
      <c r="O45" s="106">
        <f>'SCH P INPUTS'!I52+'SCH P INPUTS'!J52+'SCH P INPUTS'!K52</f>
        <v>0</v>
      </c>
      <c r="P45" s="119">
        <f>'2017 LOSS DISCOUNT FACTORS'!D21</f>
        <v>0.95862700000000001</v>
      </c>
      <c r="Q45" s="105">
        <f t="shared" si="12"/>
        <v>0</v>
      </c>
      <c r="R45" s="25"/>
      <c r="S45" s="83">
        <v>10</v>
      </c>
      <c r="T45" s="108">
        <f t="shared" si="17"/>
        <v>2016</v>
      </c>
      <c r="U45" s="106">
        <f>'SCH P INPUTS'!O52</f>
        <v>0</v>
      </c>
      <c r="V45" s="104">
        <f>'2017 SS DISCOUNT FACTORS'!D21</f>
        <v>0.98094599999999998</v>
      </c>
      <c r="W45" s="105">
        <f t="shared" si="13"/>
        <v>0</v>
      </c>
      <c r="X45" s="106">
        <f>'SCH P INPUTS'!O52+'SCH P INPUTS'!P52+'SCH P INPUTS'!Q52</f>
        <v>0</v>
      </c>
      <c r="Y45" s="119">
        <f>'2017 LOSS DISCOUNT FACTORS'!D22</f>
        <v>0.94018000000000002</v>
      </c>
      <c r="Z45" s="105">
        <f t="shared" si="14"/>
        <v>0</v>
      </c>
    </row>
    <row r="46" spans="1:26" x14ac:dyDescent="0.3">
      <c r="A46" s="96">
        <v>11</v>
      </c>
      <c r="B46" s="109">
        <f t="shared" si="15"/>
        <v>2017</v>
      </c>
      <c r="C46" s="110">
        <f>'SCH P INPUTS'!C53</f>
        <v>0</v>
      </c>
      <c r="D46" s="111">
        <f>'2017 SS DISCOUNT FACTORS'!C19</f>
        <v>0.93572599999999995</v>
      </c>
      <c r="E46" s="112">
        <f t="shared" si="9"/>
        <v>0</v>
      </c>
      <c r="F46" s="110">
        <f>'SCH P INPUTS'!C53+'SCH P INPUTS'!D53+'SCH P INPUTS'!E53</f>
        <v>0</v>
      </c>
      <c r="G46" s="111">
        <f>'2017 LOSS DISCOUNT FACTORS'!C20</f>
        <v>0.93664499999999995</v>
      </c>
      <c r="H46" s="112">
        <f t="shared" si="10"/>
        <v>0</v>
      </c>
      <c r="J46" s="96">
        <v>11</v>
      </c>
      <c r="K46" s="109">
        <f t="shared" si="16"/>
        <v>2017</v>
      </c>
      <c r="L46" s="110">
        <f>'SCH P INPUTS'!I53</f>
        <v>0</v>
      </c>
      <c r="M46" s="111">
        <f>'2017 SS DISCOUNT FACTORS'!C20</f>
        <v>0.97628099999999995</v>
      </c>
      <c r="N46" s="112">
        <f t="shared" si="11"/>
        <v>0</v>
      </c>
      <c r="O46" s="110">
        <f>'SCH P INPUTS'!I53+'SCH P INPUTS'!J53+'SCH P INPUTS'!K53</f>
        <v>0</v>
      </c>
      <c r="P46" s="111">
        <f>'2017 LOSS DISCOUNT FACTORS'!C21</f>
        <v>0.97597699999999998</v>
      </c>
      <c r="Q46" s="112">
        <f t="shared" si="12"/>
        <v>0</v>
      </c>
      <c r="S46" s="96">
        <v>11</v>
      </c>
      <c r="T46" s="109">
        <f t="shared" si="17"/>
        <v>2017</v>
      </c>
      <c r="U46" s="110">
        <f>'SCH P INPUTS'!O53</f>
        <v>0</v>
      </c>
      <c r="V46" s="111">
        <f>'2017 SS DISCOUNT FACTORS'!C21</f>
        <v>0.95762800000000003</v>
      </c>
      <c r="W46" s="112">
        <f t="shared" si="13"/>
        <v>0</v>
      </c>
      <c r="X46" s="110">
        <f>'SCH P INPUTS'!O53+'SCH P INPUTS'!P53+'SCH P INPUTS'!Q53</f>
        <v>0</v>
      </c>
      <c r="Y46" s="111">
        <f>'2017 LOSS DISCOUNT FACTORS'!C22</f>
        <v>0.93155100000000002</v>
      </c>
      <c r="Z46" s="112">
        <f t="shared" si="14"/>
        <v>0</v>
      </c>
    </row>
    <row r="47" spans="1:26" x14ac:dyDescent="0.3">
      <c r="A47" s="96">
        <v>12</v>
      </c>
      <c r="B47" s="113" t="s">
        <v>66</v>
      </c>
      <c r="C47" s="110">
        <f>SUM(C36:C46)</f>
        <v>0</v>
      </c>
      <c r="D47" s="114"/>
      <c r="E47" s="112">
        <f>SUM(E36:E46)</f>
        <v>0</v>
      </c>
      <c r="F47" s="110">
        <f>SUM(F36:F46)</f>
        <v>0</v>
      </c>
      <c r="G47" s="114"/>
      <c r="H47" s="112">
        <f>SUM(H36:H46)</f>
        <v>0</v>
      </c>
      <c r="J47" s="96">
        <v>12</v>
      </c>
      <c r="K47" s="113" t="s">
        <v>66</v>
      </c>
      <c r="L47" s="110">
        <f>SUM(L36:L46)</f>
        <v>0</v>
      </c>
      <c r="M47" s="110"/>
      <c r="N47" s="112">
        <f>SUM(N36:N46)</f>
        <v>0</v>
      </c>
      <c r="O47" s="110">
        <f>SUM(O36:O46)</f>
        <v>0</v>
      </c>
      <c r="P47" s="110"/>
      <c r="Q47" s="112">
        <f>SUM(Q36:Q46)</f>
        <v>0</v>
      </c>
      <c r="S47" s="96">
        <v>12</v>
      </c>
      <c r="T47" s="113" t="s">
        <v>66</v>
      </c>
      <c r="U47" s="110">
        <f>SUM(U36:U46)</f>
        <v>0</v>
      </c>
      <c r="V47" s="110"/>
      <c r="W47" s="112">
        <f>SUM(W36:W46)</f>
        <v>0</v>
      </c>
      <c r="X47" s="110">
        <f>SUM(X36:X46)</f>
        <v>0</v>
      </c>
      <c r="Y47" s="110"/>
      <c r="Z47" s="112">
        <f>SUM(Z36:Z46)</f>
        <v>0</v>
      </c>
    </row>
    <row r="49" spans="1:26" x14ac:dyDescent="0.3">
      <c r="A49" s="247">
        <v>7</v>
      </c>
      <c r="B49" s="247"/>
      <c r="C49" s="247"/>
      <c r="D49" s="247"/>
      <c r="E49" s="247"/>
      <c r="F49" s="247"/>
      <c r="G49" s="247"/>
      <c r="H49" s="247"/>
      <c r="J49" s="247">
        <v>23</v>
      </c>
      <c r="K49" s="247"/>
      <c r="L49" s="247"/>
      <c r="M49" s="247"/>
      <c r="N49" s="247"/>
      <c r="O49" s="247"/>
      <c r="P49" s="247"/>
      <c r="Q49" s="247"/>
      <c r="S49" s="247">
        <v>8</v>
      </c>
      <c r="T49" s="247"/>
      <c r="U49" s="247"/>
      <c r="V49" s="247"/>
      <c r="W49" s="247"/>
      <c r="X49" s="247"/>
      <c r="Y49" s="247"/>
      <c r="Z49" s="247"/>
    </row>
    <row r="50" spans="1:26" x14ac:dyDescent="0.3">
      <c r="A50" s="39" t="s">
        <v>57</v>
      </c>
      <c r="C50" s="39" t="s">
        <v>19</v>
      </c>
      <c r="D50" s="39"/>
      <c r="E50" s="39"/>
      <c r="G50" s="39"/>
      <c r="H50" s="39"/>
      <c r="I50" s="39"/>
      <c r="J50" s="39" t="s">
        <v>57</v>
      </c>
      <c r="L50" s="39" t="s">
        <v>32</v>
      </c>
      <c r="M50" s="39"/>
      <c r="N50" s="39"/>
      <c r="P50" s="39"/>
      <c r="Q50" s="39"/>
      <c r="R50" s="39"/>
      <c r="S50" s="39" t="s">
        <v>57</v>
      </c>
      <c r="U50" s="39" t="s">
        <v>81</v>
      </c>
      <c r="V50" s="39"/>
      <c r="W50" s="39"/>
      <c r="Y50" s="39"/>
      <c r="Z50" s="39"/>
    </row>
    <row r="51" spans="1:26" x14ac:dyDescent="0.3">
      <c r="A51" s="242"/>
      <c r="B51" s="243"/>
      <c r="C51" s="72">
        <v>23</v>
      </c>
      <c r="D51" s="72"/>
      <c r="E51" s="92"/>
      <c r="F51" s="72" t="s">
        <v>72</v>
      </c>
      <c r="G51" s="72"/>
      <c r="H51" s="92"/>
      <c r="J51" s="242"/>
      <c r="K51" s="243"/>
      <c r="L51" s="72">
        <v>23</v>
      </c>
      <c r="M51" s="72"/>
      <c r="N51" s="92"/>
      <c r="O51" s="72" t="s">
        <v>72</v>
      </c>
      <c r="P51" s="72"/>
      <c r="Q51" s="92"/>
      <c r="S51" s="242"/>
      <c r="T51" s="243"/>
      <c r="U51" s="72">
        <v>23</v>
      </c>
      <c r="V51" s="72"/>
      <c r="W51" s="92"/>
      <c r="X51" s="72" t="s">
        <v>72</v>
      </c>
      <c r="Y51" s="72"/>
      <c r="Z51" s="92"/>
    </row>
    <row r="52" spans="1:26" ht="57.6" x14ac:dyDescent="0.3">
      <c r="A52" s="244"/>
      <c r="B52" s="245"/>
      <c r="C52" s="94" t="s">
        <v>63</v>
      </c>
      <c r="D52" s="94" t="s">
        <v>73</v>
      </c>
      <c r="E52" s="95" t="s">
        <v>74</v>
      </c>
      <c r="F52" s="94" t="s">
        <v>75</v>
      </c>
      <c r="G52" s="94" t="s">
        <v>73</v>
      </c>
      <c r="H52" s="95" t="s">
        <v>76</v>
      </c>
      <c r="J52" s="244"/>
      <c r="K52" s="245"/>
      <c r="L52" s="94" t="s">
        <v>63</v>
      </c>
      <c r="M52" s="94" t="s">
        <v>73</v>
      </c>
      <c r="N52" s="95" t="s">
        <v>74</v>
      </c>
      <c r="O52" s="94" t="s">
        <v>75</v>
      </c>
      <c r="P52" s="94" t="s">
        <v>73</v>
      </c>
      <c r="Q52" s="95" t="s">
        <v>76</v>
      </c>
      <c r="S52" s="244"/>
      <c r="T52" s="245"/>
      <c r="U52" s="94" t="s">
        <v>63</v>
      </c>
      <c r="V52" s="94" t="s">
        <v>73</v>
      </c>
      <c r="W52" s="95" t="s">
        <v>74</v>
      </c>
      <c r="X52" s="94" t="s">
        <v>75</v>
      </c>
      <c r="Y52" s="94" t="s">
        <v>73</v>
      </c>
      <c r="Z52" s="95" t="s">
        <v>76</v>
      </c>
    </row>
    <row r="53" spans="1:26" x14ac:dyDescent="0.3">
      <c r="A53" s="81">
        <v>1</v>
      </c>
      <c r="B53" s="98" t="str">
        <f>B18</f>
        <v>Prior</v>
      </c>
      <c r="C53" s="99">
        <f>'SCH P INPUTS'!C60</f>
        <v>0</v>
      </c>
      <c r="D53" s="100">
        <f>'2017 SS DISCOUNT FACTORS'!S22</f>
        <v>0.98072199999999998</v>
      </c>
      <c r="E53" s="101">
        <f>C53*D53</f>
        <v>0</v>
      </c>
      <c r="F53" s="99">
        <f>'SCH P INPUTS'!C60+'SCH P INPUTS'!D60+'SCH P INPUTS'!E60</f>
        <v>0</v>
      </c>
      <c r="G53" s="118">
        <f>'2017 LOSS DISCOUNT FACTORS'!S23</f>
        <v>0.97425499999999998</v>
      </c>
      <c r="H53" s="101">
        <f>F53*G53</f>
        <v>0</v>
      </c>
      <c r="J53" s="81">
        <v>1</v>
      </c>
      <c r="K53" s="98" t="str">
        <f>B18</f>
        <v>Prior</v>
      </c>
      <c r="L53" s="99">
        <f>'SCH P INPUTS'!I60</f>
        <v>0</v>
      </c>
      <c r="M53" s="100">
        <f>'2017 SS DISCOUNT FACTORS'!S39</f>
        <v>0.99170400000000003</v>
      </c>
      <c r="N53" s="101">
        <f>L53*M53</f>
        <v>0</v>
      </c>
      <c r="O53" s="99">
        <f>'SCH P INPUTS'!I60+'SCH P INPUTS'!J60+'SCH P INPUTS'!K60</f>
        <v>0</v>
      </c>
      <c r="P53" s="118">
        <f>'2017 LOSS DISCOUNT FACTORS'!S40</f>
        <v>0.99170400000000003</v>
      </c>
      <c r="Q53" s="101">
        <f>O53*P53</f>
        <v>0</v>
      </c>
      <c r="S53" s="81">
        <v>1</v>
      </c>
      <c r="T53" s="98" t="str">
        <f>B18</f>
        <v>Prior</v>
      </c>
      <c r="U53" s="99">
        <f>'SCH P INPUTS'!O60</f>
        <v>0</v>
      </c>
      <c r="V53" s="100">
        <f>'2017 SS DISCOUNT FACTORS'!S23</f>
        <v>0.98071900000000001</v>
      </c>
      <c r="W53" s="101">
        <f>U53*V53</f>
        <v>0</v>
      </c>
      <c r="X53" s="99">
        <f>'SCH P INPUTS'!O60+'SCH P INPUTS'!P60+'SCH P INPUTS'!Q60</f>
        <v>0</v>
      </c>
      <c r="Y53" s="118">
        <f>'2017 LOSS DISCOUNT FACTORS'!S24</f>
        <v>0.97985500000000003</v>
      </c>
      <c r="Z53" s="101">
        <f>X53*Y53</f>
        <v>0</v>
      </c>
    </row>
    <row r="54" spans="1:26" x14ac:dyDescent="0.3">
      <c r="A54" s="83">
        <v>2</v>
      </c>
      <c r="B54" s="108">
        <f>B37</f>
        <v>2008</v>
      </c>
      <c r="C54" s="106">
        <f>'SCH P INPUTS'!C61</f>
        <v>0</v>
      </c>
      <c r="D54" s="83">
        <f>'2017 SS DISCOUNT FACTORS'!L22</f>
        <v>0.980298</v>
      </c>
      <c r="E54" s="105">
        <f t="shared" ref="E54:E63" si="18">C54*D54</f>
        <v>0</v>
      </c>
      <c r="F54" s="106">
        <f>'SCH P INPUTS'!C61+'SCH P INPUTS'!D61+'SCH P INPUTS'!E61</f>
        <v>0</v>
      </c>
      <c r="G54" s="119">
        <f>'2017 LOSS DISCOUNT FACTORS'!L23</f>
        <v>0.96696099999999996</v>
      </c>
      <c r="H54" s="105">
        <f t="shared" ref="H54:H63" si="19">F54*G54</f>
        <v>0</v>
      </c>
      <c r="J54" s="83">
        <v>2</v>
      </c>
      <c r="K54" s="108">
        <f>B54</f>
        <v>2008</v>
      </c>
      <c r="L54" s="4"/>
      <c r="M54" s="5"/>
      <c r="N54" s="6"/>
      <c r="O54" s="4"/>
      <c r="P54" s="7"/>
      <c r="Q54" s="6"/>
      <c r="S54" s="83">
        <v>2</v>
      </c>
      <c r="T54" s="108">
        <f>K54</f>
        <v>2008</v>
      </c>
      <c r="U54" s="106">
        <f>'SCH P INPUTS'!O61</f>
        <v>0</v>
      </c>
      <c r="V54" s="104">
        <f>'2017 SS DISCOUNT FACTORS'!L23</f>
        <v>0.96614199999999995</v>
      </c>
      <c r="W54" s="105">
        <f t="shared" ref="W54:W63" si="20">U54*V54</f>
        <v>0</v>
      </c>
      <c r="X54" s="106">
        <f>'SCH P INPUTS'!O61+'SCH P INPUTS'!P61+'SCH P INPUTS'!Q61</f>
        <v>0</v>
      </c>
      <c r="Y54" s="119">
        <f>'2017 LOSS DISCOUNT FACTORS'!L24</f>
        <v>0.96020700000000003</v>
      </c>
      <c r="Z54" s="105">
        <f t="shared" ref="Z54:Z63" si="21">X54*Y54</f>
        <v>0</v>
      </c>
    </row>
    <row r="55" spans="1:26" x14ac:dyDescent="0.3">
      <c r="A55" s="83">
        <v>3</v>
      </c>
      <c r="B55" s="108">
        <f t="shared" ref="B55:B63" si="22">B38</f>
        <v>2009</v>
      </c>
      <c r="C55" s="106">
        <f>'SCH P INPUTS'!C62</f>
        <v>0</v>
      </c>
      <c r="D55" s="83">
        <f>'2017 SS DISCOUNT FACTORS'!K22</f>
        <v>0.964445</v>
      </c>
      <c r="E55" s="105">
        <f t="shared" si="18"/>
        <v>0</v>
      </c>
      <c r="F55" s="106">
        <f>'SCH P INPUTS'!C62+'SCH P INPUTS'!D62+'SCH P INPUTS'!E62</f>
        <v>0</v>
      </c>
      <c r="G55" s="119">
        <f>'2017 LOSS DISCOUNT FACTORS'!K23</f>
        <v>0.94937400000000005</v>
      </c>
      <c r="H55" s="105">
        <f t="shared" si="19"/>
        <v>0</v>
      </c>
      <c r="J55" s="83">
        <v>3</v>
      </c>
      <c r="K55" s="108">
        <f t="shared" ref="K55:K63" si="23">B55</f>
        <v>2009</v>
      </c>
      <c r="L55" s="4"/>
      <c r="M55" s="5"/>
      <c r="N55" s="6"/>
      <c r="O55" s="4"/>
      <c r="P55" s="7"/>
      <c r="Q55" s="6"/>
      <c r="S55" s="83">
        <v>3</v>
      </c>
      <c r="T55" s="108">
        <f t="shared" ref="T55:T63" si="24">K55</f>
        <v>2009</v>
      </c>
      <c r="U55" s="106">
        <f>'SCH P INPUTS'!O62</f>
        <v>0</v>
      </c>
      <c r="V55" s="83">
        <f>'2017 SS DISCOUNT FACTORS'!K23</f>
        <v>0.94848500000000002</v>
      </c>
      <c r="W55" s="105">
        <f t="shared" si="20"/>
        <v>0</v>
      </c>
      <c r="X55" s="106">
        <f>'SCH P INPUTS'!O62+'SCH P INPUTS'!P62+'SCH P INPUTS'!Q62</f>
        <v>0</v>
      </c>
      <c r="Y55" s="119">
        <f>'2017 LOSS DISCOUNT FACTORS'!K24</f>
        <v>0.94170600000000004</v>
      </c>
      <c r="Z55" s="105">
        <f t="shared" si="21"/>
        <v>0</v>
      </c>
    </row>
    <row r="56" spans="1:26" x14ac:dyDescent="0.3">
      <c r="A56" s="83">
        <v>4</v>
      </c>
      <c r="B56" s="108">
        <f t="shared" si="22"/>
        <v>2010</v>
      </c>
      <c r="C56" s="106">
        <f>'SCH P INPUTS'!C63</f>
        <v>0</v>
      </c>
      <c r="D56" s="83">
        <f>'2017 SS DISCOUNT FACTORS'!J22</f>
        <v>0.90850299999999995</v>
      </c>
      <c r="E56" s="105">
        <f t="shared" si="18"/>
        <v>0</v>
      </c>
      <c r="F56" s="106">
        <f>'SCH P INPUTS'!C63+'SCH P INPUTS'!D63+'SCH P INPUTS'!E63</f>
        <v>0</v>
      </c>
      <c r="G56" s="119">
        <f>'2017 LOSS DISCOUNT FACTORS'!J23</f>
        <v>0.94423999999999997</v>
      </c>
      <c r="H56" s="105">
        <f t="shared" si="19"/>
        <v>0</v>
      </c>
      <c r="J56" s="83">
        <v>4</v>
      </c>
      <c r="K56" s="108">
        <f t="shared" si="23"/>
        <v>2010</v>
      </c>
      <c r="L56" s="4"/>
      <c r="M56" s="5"/>
      <c r="N56" s="6"/>
      <c r="O56" s="4"/>
      <c r="P56" s="7"/>
      <c r="Q56" s="6"/>
      <c r="S56" s="83">
        <v>4</v>
      </c>
      <c r="T56" s="108">
        <f t="shared" si="24"/>
        <v>2010</v>
      </c>
      <c r="U56" s="106">
        <f>'SCH P INPUTS'!O63</f>
        <v>0</v>
      </c>
      <c r="V56" s="83">
        <f>'2017 SS DISCOUNT FACTORS'!J23</f>
        <v>0.93827000000000005</v>
      </c>
      <c r="W56" s="105">
        <f t="shared" si="20"/>
        <v>0</v>
      </c>
      <c r="X56" s="106">
        <f>'SCH P INPUTS'!O63+'SCH P INPUTS'!P63+'SCH P INPUTS'!Q63</f>
        <v>0</v>
      </c>
      <c r="Y56" s="119">
        <f>'2017 LOSS DISCOUNT FACTORS'!J24</f>
        <v>0.92144499999999996</v>
      </c>
      <c r="Z56" s="105">
        <f t="shared" si="21"/>
        <v>0</v>
      </c>
    </row>
    <row r="57" spans="1:26" x14ac:dyDescent="0.3">
      <c r="A57" s="83">
        <v>5</v>
      </c>
      <c r="B57" s="108">
        <f t="shared" si="22"/>
        <v>2011</v>
      </c>
      <c r="C57" s="106">
        <f>'SCH P INPUTS'!C64</f>
        <v>0</v>
      </c>
      <c r="D57" s="104">
        <f>'2017 SS DISCOUNT FACTORS'!I22</f>
        <v>0.86469099999999999</v>
      </c>
      <c r="E57" s="105">
        <f t="shared" si="18"/>
        <v>0</v>
      </c>
      <c r="F57" s="106">
        <f>'SCH P INPUTS'!C64+'SCH P INPUTS'!D64+'SCH P INPUTS'!E64</f>
        <v>0</v>
      </c>
      <c r="G57" s="119">
        <f>'2017 LOSS DISCOUNT FACTORS'!I23</f>
        <v>0.932867</v>
      </c>
      <c r="H57" s="105">
        <f t="shared" si="19"/>
        <v>0</v>
      </c>
      <c r="J57" s="83">
        <v>5</v>
      </c>
      <c r="K57" s="108">
        <f t="shared" si="23"/>
        <v>2011</v>
      </c>
      <c r="L57" s="4"/>
      <c r="M57" s="5"/>
      <c r="N57" s="6"/>
      <c r="O57" s="4"/>
      <c r="P57" s="7"/>
      <c r="Q57" s="6"/>
      <c r="S57" s="83">
        <v>5</v>
      </c>
      <c r="T57" s="108">
        <f t="shared" si="24"/>
        <v>2011</v>
      </c>
      <c r="U57" s="106">
        <f>'SCH P INPUTS'!O64</f>
        <v>0</v>
      </c>
      <c r="V57" s="83">
        <f>'2017 SS DISCOUNT FACTORS'!I23</f>
        <v>0.92261800000000005</v>
      </c>
      <c r="W57" s="105">
        <f t="shared" si="20"/>
        <v>0</v>
      </c>
      <c r="X57" s="106">
        <f>'SCH P INPUTS'!O64+'SCH P INPUTS'!P64+'SCH P INPUTS'!Q64</f>
        <v>0</v>
      </c>
      <c r="Y57" s="119">
        <f>'2017 LOSS DISCOUNT FACTORS'!I24</f>
        <v>0.919076</v>
      </c>
      <c r="Z57" s="105">
        <f t="shared" si="21"/>
        <v>0</v>
      </c>
    </row>
    <row r="58" spans="1:26" x14ac:dyDescent="0.3">
      <c r="A58" s="83">
        <v>6</v>
      </c>
      <c r="B58" s="108">
        <f t="shared" si="22"/>
        <v>2012</v>
      </c>
      <c r="C58" s="106">
        <f>'SCH P INPUTS'!C65</f>
        <v>0</v>
      </c>
      <c r="D58" s="83">
        <f>'2017 SS DISCOUNT FACTORS'!H22</f>
        <v>0.95783200000000002</v>
      </c>
      <c r="E58" s="105">
        <f t="shared" si="18"/>
        <v>0</v>
      </c>
      <c r="F58" s="106">
        <f>'SCH P INPUTS'!C65+'SCH P INPUTS'!D65+'SCH P INPUTS'!E65</f>
        <v>0</v>
      </c>
      <c r="G58" s="119">
        <f>'2017 LOSS DISCOUNT FACTORS'!H23</f>
        <v>0.94016500000000003</v>
      </c>
      <c r="H58" s="105">
        <f t="shared" si="19"/>
        <v>0</v>
      </c>
      <c r="J58" s="83">
        <v>6</v>
      </c>
      <c r="K58" s="108">
        <f t="shared" si="23"/>
        <v>2012</v>
      </c>
      <c r="L58" s="4"/>
      <c r="M58" s="5"/>
      <c r="N58" s="6"/>
      <c r="O58" s="4"/>
      <c r="P58" s="7"/>
      <c r="Q58" s="6"/>
      <c r="S58" s="83">
        <v>6</v>
      </c>
      <c r="T58" s="108">
        <f t="shared" si="24"/>
        <v>2012</v>
      </c>
      <c r="U58" s="106">
        <f>'SCH P INPUTS'!O65</f>
        <v>0</v>
      </c>
      <c r="V58" s="83">
        <f>'2017 SS DISCOUNT FACTORS'!H23</f>
        <v>0.958534</v>
      </c>
      <c r="W58" s="105">
        <f t="shared" si="20"/>
        <v>0</v>
      </c>
      <c r="X58" s="106">
        <f>'SCH P INPUTS'!O65+'SCH P INPUTS'!P65+'SCH P INPUTS'!Q65</f>
        <v>0</v>
      </c>
      <c r="Y58" s="119">
        <f>'2017 LOSS DISCOUNT FACTORS'!H24</f>
        <v>0.90172600000000003</v>
      </c>
      <c r="Z58" s="105">
        <f t="shared" si="21"/>
        <v>0</v>
      </c>
    </row>
    <row r="59" spans="1:26" x14ac:dyDescent="0.3">
      <c r="A59" s="83">
        <v>7</v>
      </c>
      <c r="B59" s="108">
        <f t="shared" si="22"/>
        <v>2013</v>
      </c>
      <c r="C59" s="106">
        <f>'SCH P INPUTS'!C66</f>
        <v>0</v>
      </c>
      <c r="D59" s="83">
        <f>'2017 SS DISCOUNT FACTORS'!G22</f>
        <v>0.96441699999999997</v>
      </c>
      <c r="E59" s="105">
        <f t="shared" si="18"/>
        <v>0</v>
      </c>
      <c r="F59" s="106">
        <f>'SCH P INPUTS'!C66+'SCH P INPUTS'!D66+'SCH P INPUTS'!E66</f>
        <v>0</v>
      </c>
      <c r="G59" s="119">
        <f>'2017 LOSS DISCOUNT FACTORS'!G23</f>
        <v>0.95552400000000004</v>
      </c>
      <c r="H59" s="105">
        <f t="shared" si="19"/>
        <v>0</v>
      </c>
      <c r="J59" s="83">
        <v>7</v>
      </c>
      <c r="K59" s="108">
        <f t="shared" si="23"/>
        <v>2013</v>
      </c>
      <c r="L59" s="4"/>
      <c r="M59" s="5"/>
      <c r="N59" s="6"/>
      <c r="O59" s="4"/>
      <c r="P59" s="7"/>
      <c r="Q59" s="6"/>
      <c r="S59" s="83">
        <v>7</v>
      </c>
      <c r="T59" s="108">
        <f t="shared" si="24"/>
        <v>2013</v>
      </c>
      <c r="U59" s="106">
        <f>'SCH P INPUTS'!O66</f>
        <v>0</v>
      </c>
      <c r="V59" s="83">
        <f>'2017 SS DISCOUNT FACTORS'!G23</f>
        <v>0.96484999999999999</v>
      </c>
      <c r="W59" s="105">
        <f t="shared" si="20"/>
        <v>0</v>
      </c>
      <c r="X59" s="106">
        <f>'SCH P INPUTS'!O66+'SCH P INPUTS'!P66+'SCH P INPUTS'!Q66</f>
        <v>0</v>
      </c>
      <c r="Y59" s="119">
        <f>'2017 LOSS DISCOUNT FACTORS'!G24</f>
        <v>0.937836</v>
      </c>
      <c r="Z59" s="105">
        <f t="shared" si="21"/>
        <v>0</v>
      </c>
    </row>
    <row r="60" spans="1:26" x14ac:dyDescent="0.3">
      <c r="A60" s="83">
        <v>8</v>
      </c>
      <c r="B60" s="108">
        <f t="shared" si="22"/>
        <v>2014</v>
      </c>
      <c r="C60" s="106">
        <f>'SCH P INPUTS'!C67</f>
        <v>0</v>
      </c>
      <c r="D60" s="83">
        <f>'2017 SS DISCOUNT FACTORS'!F22</f>
        <v>0.96881799999999996</v>
      </c>
      <c r="E60" s="105">
        <f t="shared" si="18"/>
        <v>0</v>
      </c>
      <c r="F60" s="106">
        <f>'SCH P INPUTS'!C67+'SCH P INPUTS'!D67+'SCH P INPUTS'!E67</f>
        <v>0</v>
      </c>
      <c r="G60" s="119">
        <f>'2017 LOSS DISCOUNT FACTORS'!F23</f>
        <v>0.96128100000000005</v>
      </c>
      <c r="H60" s="105">
        <f t="shared" si="19"/>
        <v>0</v>
      </c>
      <c r="J60" s="83">
        <v>8</v>
      </c>
      <c r="K60" s="108">
        <f t="shared" si="23"/>
        <v>2014</v>
      </c>
      <c r="L60" s="4"/>
      <c r="M60" s="5"/>
      <c r="N60" s="6"/>
      <c r="O60" s="4"/>
      <c r="P60" s="7"/>
      <c r="Q60" s="6"/>
      <c r="S60" s="83">
        <v>8</v>
      </c>
      <c r="T60" s="108">
        <f t="shared" si="24"/>
        <v>2014</v>
      </c>
      <c r="U60" s="106">
        <f>'SCH P INPUTS'!O67</f>
        <v>0</v>
      </c>
      <c r="V60" s="83">
        <f>'2017 SS DISCOUNT FACTORS'!F23</f>
        <v>0.96034600000000003</v>
      </c>
      <c r="W60" s="105">
        <f t="shared" si="20"/>
        <v>0</v>
      </c>
      <c r="X60" s="106">
        <f>'SCH P INPUTS'!O67+'SCH P INPUTS'!P67+'SCH P INPUTS'!Q67</f>
        <v>0</v>
      </c>
      <c r="Y60" s="119">
        <f>'2017 LOSS DISCOUNT FACTORS'!F24</f>
        <v>0.95152000000000003</v>
      </c>
      <c r="Z60" s="105">
        <f t="shared" si="21"/>
        <v>0</v>
      </c>
    </row>
    <row r="61" spans="1:26" x14ac:dyDescent="0.3">
      <c r="A61" s="83">
        <v>9</v>
      </c>
      <c r="B61" s="108">
        <f t="shared" si="22"/>
        <v>2015</v>
      </c>
      <c r="C61" s="106">
        <f>'SCH P INPUTS'!C68</f>
        <v>0</v>
      </c>
      <c r="D61" s="104">
        <f>'2017 SS DISCOUNT FACTORS'!E22</f>
        <v>0.953511</v>
      </c>
      <c r="E61" s="105">
        <f t="shared" si="18"/>
        <v>0</v>
      </c>
      <c r="F61" s="106">
        <f>'SCH P INPUTS'!C68+'SCH P INPUTS'!D68+'SCH P INPUTS'!E68</f>
        <v>0</v>
      </c>
      <c r="G61" s="119">
        <f>'2017 LOSS DISCOUNT FACTORS'!E23</f>
        <v>0.95886099999999996</v>
      </c>
      <c r="H61" s="105">
        <f t="shared" si="19"/>
        <v>0</v>
      </c>
      <c r="J61" s="83">
        <v>9</v>
      </c>
      <c r="K61" s="108">
        <f t="shared" si="23"/>
        <v>2015</v>
      </c>
      <c r="L61" s="4"/>
      <c r="M61" s="8"/>
      <c r="N61" s="6"/>
      <c r="O61" s="4"/>
      <c r="P61" s="7"/>
      <c r="Q61" s="6"/>
      <c r="S61" s="83">
        <v>9</v>
      </c>
      <c r="T61" s="108">
        <f t="shared" si="24"/>
        <v>2015</v>
      </c>
      <c r="U61" s="106">
        <f>'SCH P INPUTS'!O68</f>
        <v>0</v>
      </c>
      <c r="V61" s="104">
        <f>'2017 SS DISCOUNT FACTORS'!E23</f>
        <v>0.97448199999999996</v>
      </c>
      <c r="W61" s="105">
        <f t="shared" si="20"/>
        <v>0</v>
      </c>
      <c r="X61" s="106">
        <f>'SCH P INPUTS'!O68+'SCH P INPUTS'!P68+'SCH P INPUTS'!Q68</f>
        <v>0</v>
      </c>
      <c r="Y61" s="119">
        <f>'2017 LOSS DISCOUNT FACTORS'!E24</f>
        <v>0.94987200000000005</v>
      </c>
      <c r="Z61" s="105">
        <f t="shared" si="21"/>
        <v>0</v>
      </c>
    </row>
    <row r="62" spans="1:26" x14ac:dyDescent="0.3">
      <c r="A62" s="83">
        <v>10</v>
      </c>
      <c r="B62" s="108">
        <f t="shared" si="22"/>
        <v>2016</v>
      </c>
      <c r="C62" s="106">
        <f>'SCH P INPUTS'!C69</f>
        <v>0</v>
      </c>
      <c r="D62" s="83">
        <f>'2017 SS DISCOUNT FACTORS'!D22</f>
        <v>0.97038500000000005</v>
      </c>
      <c r="E62" s="105">
        <f t="shared" si="18"/>
        <v>0</v>
      </c>
      <c r="F62" s="106">
        <f>'SCH P INPUTS'!C69+'SCH P INPUTS'!D69+'SCH P INPUTS'!E69</f>
        <v>0</v>
      </c>
      <c r="G62" s="119">
        <f>'2017 LOSS DISCOUNT FACTORS'!D23</f>
        <v>0.95788099999999998</v>
      </c>
      <c r="H62" s="105">
        <f t="shared" si="19"/>
        <v>0</v>
      </c>
      <c r="I62" s="25"/>
      <c r="J62" s="83">
        <v>10</v>
      </c>
      <c r="K62" s="108">
        <f t="shared" si="23"/>
        <v>2016</v>
      </c>
      <c r="L62" s="106">
        <f>'SCH P INPUTS'!I69</f>
        <v>0</v>
      </c>
      <c r="M62" s="83">
        <f>'2017 SS DISCOUNT FACTORS'!D39</f>
        <v>0.99229000000000001</v>
      </c>
      <c r="N62" s="105">
        <f>L62*M62</f>
        <v>0</v>
      </c>
      <c r="O62" s="106">
        <f>'SCH P INPUTS'!I69+'SCH P INPUTS'!J69+'SCH P INPUTS'!K69</f>
        <v>0</v>
      </c>
      <c r="P62" s="119">
        <f>'2017 LOSS DISCOUNT FACTORS'!D40</f>
        <v>0.99229000000000001</v>
      </c>
      <c r="Q62" s="105">
        <f>O62*P62</f>
        <v>0</v>
      </c>
      <c r="R62" s="25"/>
      <c r="S62" s="83">
        <v>10</v>
      </c>
      <c r="T62" s="108">
        <f t="shared" si="24"/>
        <v>2016</v>
      </c>
      <c r="U62" s="106">
        <f>'SCH P INPUTS'!O69</f>
        <v>0</v>
      </c>
      <c r="V62" s="104">
        <f>'2017 SS DISCOUNT FACTORS'!D23</f>
        <v>0.97327399999999997</v>
      </c>
      <c r="W62" s="105">
        <f t="shared" si="20"/>
        <v>0</v>
      </c>
      <c r="X62" s="106">
        <f>'SCH P INPUTS'!O69+'SCH P INPUTS'!P69+'SCH P INPUTS'!Q69</f>
        <v>0</v>
      </c>
      <c r="Y62" s="119">
        <f>'2017 LOSS DISCOUNT FACTORS'!D24</f>
        <v>0.95862700000000001</v>
      </c>
      <c r="Z62" s="105">
        <f t="shared" si="21"/>
        <v>0</v>
      </c>
    </row>
    <row r="63" spans="1:26" x14ac:dyDescent="0.3">
      <c r="A63" s="96">
        <v>11</v>
      </c>
      <c r="B63" s="109">
        <f t="shared" si="22"/>
        <v>2017</v>
      </c>
      <c r="C63" s="110">
        <f>'SCH P INPUTS'!C70</f>
        <v>0</v>
      </c>
      <c r="D63" s="111">
        <f>'2017 SS DISCOUNT FACTORS'!C22</f>
        <v>0.964032</v>
      </c>
      <c r="E63" s="112">
        <f t="shared" si="18"/>
        <v>0</v>
      </c>
      <c r="F63" s="110">
        <f>'SCH P INPUTS'!C70+'SCH P INPUTS'!D70+'SCH P INPUTS'!E70</f>
        <v>0</v>
      </c>
      <c r="G63" s="111">
        <f>'2017 LOSS DISCOUNT FACTORS'!C23</f>
        <v>0.95681899999999998</v>
      </c>
      <c r="H63" s="112">
        <f t="shared" si="19"/>
        <v>0</v>
      </c>
      <c r="J63" s="96">
        <v>11</v>
      </c>
      <c r="K63" s="109">
        <f t="shared" si="23"/>
        <v>2017</v>
      </c>
      <c r="L63" s="110">
        <f>'SCH P INPUTS'!I70</f>
        <v>0</v>
      </c>
      <c r="M63" s="111">
        <f>'2017 SS DISCOUNT FACTORS'!C39</f>
        <v>0.99277899999999997</v>
      </c>
      <c r="N63" s="112">
        <f>L63*M63</f>
        <v>0</v>
      </c>
      <c r="O63" s="110">
        <f>'SCH P INPUTS'!I70+'SCH P INPUTS'!J70+'SCH P INPUTS'!K70</f>
        <v>0</v>
      </c>
      <c r="P63" s="111">
        <f>'2017 LOSS DISCOUNT FACTORS'!C40</f>
        <v>0.99277899999999997</v>
      </c>
      <c r="Q63" s="112">
        <f>O63*P63</f>
        <v>0</v>
      </c>
      <c r="S63" s="96">
        <v>11</v>
      </c>
      <c r="T63" s="109">
        <f t="shared" si="24"/>
        <v>2017</v>
      </c>
      <c r="U63" s="110">
        <f>'SCH P INPUTS'!O70</f>
        <v>0</v>
      </c>
      <c r="V63" s="111">
        <f>'2017 SS DISCOUNT FACTORS'!C23</f>
        <v>0.97628099999999995</v>
      </c>
      <c r="W63" s="112">
        <f t="shared" si="20"/>
        <v>0</v>
      </c>
      <c r="X63" s="110">
        <f>'SCH P INPUTS'!O70+'SCH P INPUTS'!P70+'SCH P INPUTS'!Q70</f>
        <v>0</v>
      </c>
      <c r="Y63" s="111">
        <f>'2017 LOSS DISCOUNT FACTORS'!C24</f>
        <v>0.97597699999999998</v>
      </c>
      <c r="Z63" s="112">
        <f t="shared" si="21"/>
        <v>0</v>
      </c>
    </row>
    <row r="64" spans="1:26" x14ac:dyDescent="0.3">
      <c r="A64" s="96">
        <v>12</v>
      </c>
      <c r="B64" s="113" t="s">
        <v>66</v>
      </c>
      <c r="C64" s="110">
        <f>SUM(C53:C63)</f>
        <v>0</v>
      </c>
      <c r="D64" s="110"/>
      <c r="E64" s="112">
        <f>SUM(E53:E63)</f>
        <v>0</v>
      </c>
      <c r="F64" s="110">
        <f>SUM(F53:F63)</f>
        <v>0</v>
      </c>
      <c r="G64" s="110"/>
      <c r="H64" s="112">
        <f>SUM(H53:H63)</f>
        <v>0</v>
      </c>
      <c r="J64" s="74">
        <v>12</v>
      </c>
      <c r="K64" s="113" t="s">
        <v>66</v>
      </c>
      <c r="L64" s="110">
        <f>SUM(L53,L62:L63)</f>
        <v>0</v>
      </c>
      <c r="M64" s="110"/>
      <c r="N64" s="112">
        <f>SUM(N53,N62:N63)</f>
        <v>0</v>
      </c>
      <c r="O64" s="110">
        <f>SUM(O53,O62:O63)</f>
        <v>0</v>
      </c>
      <c r="P64" s="110"/>
      <c r="Q64" s="112">
        <f>SUM(Q53,Q62:Q63)</f>
        <v>0</v>
      </c>
      <c r="S64" s="96">
        <v>12</v>
      </c>
      <c r="T64" s="113" t="s">
        <v>66</v>
      </c>
      <c r="U64" s="110">
        <f>SUM(U53:U63)</f>
        <v>0</v>
      </c>
      <c r="V64" s="110"/>
      <c r="W64" s="112">
        <f>SUM(W53:W63)</f>
        <v>0</v>
      </c>
      <c r="X64" s="110">
        <f>SUM(X53:X63)</f>
        <v>0</v>
      </c>
      <c r="Y64" s="110"/>
      <c r="Z64" s="112">
        <f>SUM(Z53:Z63)</f>
        <v>0</v>
      </c>
    </row>
    <row r="65" spans="1:26" x14ac:dyDescent="0.3">
      <c r="J65" s="25"/>
    </row>
    <row r="66" spans="1:26" x14ac:dyDescent="0.3">
      <c r="A66" s="247">
        <v>9</v>
      </c>
      <c r="B66" s="247"/>
      <c r="C66" s="247"/>
      <c r="D66" s="247"/>
      <c r="E66" s="247"/>
      <c r="F66" s="247"/>
      <c r="G66" s="247"/>
      <c r="H66" s="247"/>
      <c r="J66" s="247">
        <v>10</v>
      </c>
      <c r="K66" s="247"/>
      <c r="L66" s="247"/>
      <c r="M66" s="247"/>
      <c r="N66" s="247"/>
      <c r="O66" s="247"/>
      <c r="P66" s="247"/>
      <c r="Q66" s="247"/>
      <c r="S66" s="247">
        <v>12</v>
      </c>
      <c r="T66" s="247"/>
      <c r="U66" s="247"/>
      <c r="V66" s="247"/>
      <c r="W66" s="247"/>
      <c r="X66" s="247"/>
      <c r="Y66" s="247"/>
      <c r="Z66" s="247"/>
    </row>
    <row r="67" spans="1:26" x14ac:dyDescent="0.3">
      <c r="A67" s="39" t="s">
        <v>57</v>
      </c>
      <c r="C67" s="39" t="s">
        <v>21</v>
      </c>
      <c r="D67" s="39"/>
      <c r="E67" s="39"/>
      <c r="G67" s="39"/>
      <c r="H67" s="39"/>
      <c r="I67" s="39"/>
      <c r="J67" s="39" t="s">
        <v>57</v>
      </c>
      <c r="L67" s="39" t="s">
        <v>22</v>
      </c>
      <c r="M67" s="39"/>
      <c r="N67" s="39"/>
      <c r="P67" s="39"/>
      <c r="Q67" s="39"/>
      <c r="R67" s="39"/>
      <c r="S67" s="39" t="s">
        <v>57</v>
      </c>
      <c r="U67" s="39" t="s">
        <v>23</v>
      </c>
      <c r="V67" s="39"/>
      <c r="W67" s="39"/>
      <c r="Y67" s="39"/>
      <c r="Z67" s="39"/>
    </row>
    <row r="68" spans="1:26" x14ac:dyDescent="0.3">
      <c r="A68" s="242"/>
      <c r="B68" s="243"/>
      <c r="C68" s="72">
        <v>23</v>
      </c>
      <c r="D68" s="72"/>
      <c r="E68" s="92"/>
      <c r="F68" s="72" t="s">
        <v>72</v>
      </c>
      <c r="G68" s="72"/>
      <c r="H68" s="92"/>
      <c r="J68" s="242"/>
      <c r="K68" s="243"/>
      <c r="L68" s="72">
        <v>23</v>
      </c>
      <c r="M68" s="72"/>
      <c r="N68" s="92"/>
      <c r="O68" s="72" t="s">
        <v>72</v>
      </c>
      <c r="P68" s="72"/>
      <c r="Q68" s="92"/>
      <c r="S68" s="242"/>
      <c r="T68" s="243"/>
      <c r="U68" s="72">
        <v>23</v>
      </c>
      <c r="V68" s="72"/>
      <c r="W68" s="92"/>
      <c r="X68" s="72" t="s">
        <v>72</v>
      </c>
      <c r="Y68" s="72"/>
      <c r="Z68" s="92"/>
    </row>
    <row r="69" spans="1:26" ht="57.6" x14ac:dyDescent="0.3">
      <c r="A69" s="244"/>
      <c r="B69" s="245"/>
      <c r="C69" s="94" t="s">
        <v>63</v>
      </c>
      <c r="D69" s="94" t="s">
        <v>73</v>
      </c>
      <c r="E69" s="95" t="s">
        <v>74</v>
      </c>
      <c r="F69" s="94" t="s">
        <v>75</v>
      </c>
      <c r="G69" s="94" t="s">
        <v>73</v>
      </c>
      <c r="H69" s="95" t="s">
        <v>76</v>
      </c>
      <c r="J69" s="244"/>
      <c r="K69" s="245"/>
      <c r="L69" s="94" t="s">
        <v>63</v>
      </c>
      <c r="M69" s="94" t="s">
        <v>73</v>
      </c>
      <c r="N69" s="95" t="s">
        <v>74</v>
      </c>
      <c r="O69" s="94" t="s">
        <v>75</v>
      </c>
      <c r="P69" s="94" t="s">
        <v>73</v>
      </c>
      <c r="Q69" s="95" t="s">
        <v>76</v>
      </c>
      <c r="S69" s="244"/>
      <c r="T69" s="245"/>
      <c r="U69" s="94" t="s">
        <v>63</v>
      </c>
      <c r="V69" s="94" t="s">
        <v>73</v>
      </c>
      <c r="W69" s="95" t="s">
        <v>74</v>
      </c>
      <c r="X69" s="94" t="s">
        <v>75</v>
      </c>
      <c r="Y69" s="94" t="s">
        <v>73</v>
      </c>
      <c r="Z69" s="95" t="s">
        <v>76</v>
      </c>
    </row>
    <row r="70" spans="1:26" x14ac:dyDescent="0.3">
      <c r="A70" s="81">
        <v>1</v>
      </c>
      <c r="B70" s="98" t="str">
        <f>B18</f>
        <v>Prior</v>
      </c>
      <c r="C70" s="99">
        <f>'SCH P INPUTS'!C77</f>
        <v>0</v>
      </c>
      <c r="D70" s="100">
        <f>'2017 SS DISCOUNT FACTORS'!S24</f>
        <v>0.98072199999999998</v>
      </c>
      <c r="E70" s="101">
        <f>C70*D70</f>
        <v>0</v>
      </c>
      <c r="F70" s="99">
        <f>'SCH P INPUTS'!C77+'SCH P INPUTS'!D77+'SCH P INPUTS'!E77</f>
        <v>0</v>
      </c>
      <c r="G70" s="118">
        <f>'2017 LOSS DISCOUNT FACTORS'!S25</f>
        <v>0.92857199999999995</v>
      </c>
      <c r="H70" s="101">
        <f>F70*G70</f>
        <v>0</v>
      </c>
      <c r="J70" s="81">
        <v>1</v>
      </c>
      <c r="K70" s="98" t="str">
        <f>B18</f>
        <v>Prior</v>
      </c>
      <c r="L70" s="99">
        <f>'SCH P INPUTS'!I77</f>
        <v>0</v>
      </c>
      <c r="M70" s="100">
        <f>'2017 SS DISCOUNT FACTORS'!S25</f>
        <v>0.96869700000000003</v>
      </c>
      <c r="N70" s="101">
        <f>L70*M70</f>
        <v>0</v>
      </c>
      <c r="O70" s="99">
        <f>'SCH P INPUTS'!I77+'SCH P INPUTS'!J77+'SCH P INPUTS'!K77</f>
        <v>0</v>
      </c>
      <c r="P70" s="118">
        <f>'2017 LOSS DISCOUNT FACTORS'!S26</f>
        <v>0.96171700000000004</v>
      </c>
      <c r="Q70" s="101">
        <f>O70*P70</f>
        <v>0</v>
      </c>
      <c r="S70" s="81">
        <v>1</v>
      </c>
      <c r="T70" s="98" t="str">
        <f>B18</f>
        <v>Prior</v>
      </c>
      <c r="U70" s="99">
        <f>'SCH P INPUTS'!O77</f>
        <v>0</v>
      </c>
      <c r="V70" s="100">
        <f>'2017 SS DISCOUNT FACTORS'!S27</f>
        <v>0.99170400000000003</v>
      </c>
      <c r="W70" s="101">
        <f>U70*V70</f>
        <v>0</v>
      </c>
      <c r="X70" s="99">
        <f>'SCH P INPUTS'!O77+'SCH P INPUTS'!P77+'SCH P INPUTS'!Q77</f>
        <v>0</v>
      </c>
      <c r="Y70" s="118">
        <f>'2017 LOSS DISCOUNT FACTORS'!S28</f>
        <v>0.99170400000000003</v>
      </c>
      <c r="Z70" s="101">
        <f>X70*Y70</f>
        <v>0</v>
      </c>
    </row>
    <row r="71" spans="1:26" x14ac:dyDescent="0.3">
      <c r="A71" s="83">
        <v>2</v>
      </c>
      <c r="B71" s="108">
        <f>B54</f>
        <v>2008</v>
      </c>
      <c r="C71" s="106">
        <f>'SCH P INPUTS'!C78</f>
        <v>0</v>
      </c>
      <c r="D71" s="104">
        <f>'2017 SS DISCOUNT FACTORS'!L24</f>
        <v>0.97572199999999998</v>
      </c>
      <c r="E71" s="105">
        <f t="shared" ref="E71:E80" si="25">C71*D71</f>
        <v>0</v>
      </c>
      <c r="F71" s="106">
        <f>'SCH P INPUTS'!C78+'SCH P INPUTS'!D78+'SCH P INPUTS'!E78</f>
        <v>0</v>
      </c>
      <c r="G71" s="119">
        <f>'2017 LOSS DISCOUNT FACTORS'!L25</f>
        <v>0.93398599999999998</v>
      </c>
      <c r="H71" s="105">
        <f t="shared" ref="H71:H80" si="26">F71*G71</f>
        <v>0</v>
      </c>
      <c r="J71" s="83">
        <v>2</v>
      </c>
      <c r="K71" s="108">
        <f>B71</f>
        <v>2008</v>
      </c>
      <c r="L71" s="106">
        <f>'SCH P INPUTS'!I78</f>
        <v>0</v>
      </c>
      <c r="M71" s="104">
        <f>'2017 SS DISCOUNT FACTORS'!L25</f>
        <v>0.980298</v>
      </c>
      <c r="N71" s="105">
        <f t="shared" ref="N71:N80" si="27">L71*M71</f>
        <v>0</v>
      </c>
      <c r="O71" s="106">
        <f>'SCH P INPUTS'!I78+'SCH P INPUTS'!J78+'SCH P INPUTS'!K78</f>
        <v>0</v>
      </c>
      <c r="P71" s="119">
        <f>'2017 LOSS DISCOUNT FACTORS'!L26</f>
        <v>0.94797699999999996</v>
      </c>
      <c r="Q71" s="105">
        <f t="shared" ref="Q71:Q80" si="28">O71*P71</f>
        <v>0</v>
      </c>
      <c r="S71" s="83">
        <v>2</v>
      </c>
      <c r="T71" s="108">
        <f>K71</f>
        <v>2008</v>
      </c>
      <c r="U71" s="4"/>
      <c r="V71" s="5"/>
      <c r="W71" s="6"/>
      <c r="X71" s="4"/>
      <c r="Y71" s="7"/>
      <c r="Z71" s="6"/>
    </row>
    <row r="72" spans="1:26" x14ac:dyDescent="0.3">
      <c r="A72" s="83">
        <v>3</v>
      </c>
      <c r="B72" s="108">
        <f t="shared" ref="B72:B80" si="29">B55</f>
        <v>2009</v>
      </c>
      <c r="C72" s="106">
        <f>'SCH P INPUTS'!C79</f>
        <v>0</v>
      </c>
      <c r="D72" s="83">
        <f>'2017 SS DISCOUNT FACTORS'!K24</f>
        <v>0.957619</v>
      </c>
      <c r="E72" s="105">
        <f t="shared" si="25"/>
        <v>0</v>
      </c>
      <c r="F72" s="106">
        <f>'SCH P INPUTS'!C79+'SCH P INPUTS'!D79+'SCH P INPUTS'!E79</f>
        <v>0</v>
      </c>
      <c r="G72" s="119">
        <f>'2017 LOSS DISCOUNT FACTORS'!K25</f>
        <v>0.91634700000000002</v>
      </c>
      <c r="H72" s="105">
        <f t="shared" si="26"/>
        <v>0</v>
      </c>
      <c r="J72" s="83">
        <v>3</v>
      </c>
      <c r="K72" s="108">
        <f t="shared" ref="K72:K80" si="30">B72</f>
        <v>2009</v>
      </c>
      <c r="L72" s="106">
        <f>'SCH P INPUTS'!I79</f>
        <v>0</v>
      </c>
      <c r="M72" s="83">
        <f>'2017 SS DISCOUNT FACTORS'!K25</f>
        <v>0.97361299999999995</v>
      </c>
      <c r="N72" s="105">
        <f t="shared" si="27"/>
        <v>0</v>
      </c>
      <c r="O72" s="106">
        <f>'SCH P INPUTS'!I79+'SCH P INPUTS'!J79+'SCH P INPUTS'!K79</f>
        <v>0</v>
      </c>
      <c r="P72" s="119">
        <f>'2017 LOSS DISCOUNT FACTORS'!K26</f>
        <v>0.930145</v>
      </c>
      <c r="Q72" s="105">
        <f t="shared" si="28"/>
        <v>0</v>
      </c>
      <c r="S72" s="83">
        <v>3</v>
      </c>
      <c r="T72" s="108">
        <f t="shared" ref="T72:T80" si="31">K72</f>
        <v>2009</v>
      </c>
      <c r="U72" s="4"/>
      <c r="V72" s="5"/>
      <c r="W72" s="6"/>
      <c r="X72" s="4"/>
      <c r="Y72" s="7"/>
      <c r="Z72" s="6"/>
    </row>
    <row r="73" spans="1:26" x14ac:dyDescent="0.3">
      <c r="A73" s="83">
        <v>4</v>
      </c>
      <c r="B73" s="108">
        <f t="shared" si="29"/>
        <v>2010</v>
      </c>
      <c r="C73" s="106">
        <f>'SCH P INPUTS'!C80</f>
        <v>0</v>
      </c>
      <c r="D73" s="83">
        <f>'2017 SS DISCOUNT FACTORS'!J24</f>
        <v>0.93408000000000002</v>
      </c>
      <c r="E73" s="105">
        <f t="shared" si="25"/>
        <v>0</v>
      </c>
      <c r="F73" s="106">
        <f>'SCH P INPUTS'!C80+'SCH P INPUTS'!D80+'SCH P INPUTS'!E80</f>
        <v>0</v>
      </c>
      <c r="G73" s="119">
        <f>'2017 LOSS DISCOUNT FACTORS'!J25</f>
        <v>0.91889900000000002</v>
      </c>
      <c r="H73" s="105">
        <f t="shared" si="26"/>
        <v>0</v>
      </c>
      <c r="J73" s="83">
        <v>4</v>
      </c>
      <c r="K73" s="108">
        <f t="shared" si="30"/>
        <v>2010</v>
      </c>
      <c r="L73" s="106">
        <f>'SCH P INPUTS'!I80</f>
        <v>0</v>
      </c>
      <c r="M73" s="83">
        <f>'2017 SS DISCOUNT FACTORS'!J25</f>
        <v>0.922516</v>
      </c>
      <c r="N73" s="105">
        <f t="shared" si="27"/>
        <v>0</v>
      </c>
      <c r="O73" s="106">
        <f>'SCH P INPUTS'!I80+'SCH P INPUTS'!J80+'SCH P INPUTS'!K80</f>
        <v>0</v>
      </c>
      <c r="P73" s="119">
        <f>'2017 LOSS DISCOUNT FACTORS'!J26</f>
        <v>0.93619300000000005</v>
      </c>
      <c r="Q73" s="105">
        <f t="shared" si="28"/>
        <v>0</v>
      </c>
      <c r="S73" s="83">
        <v>4</v>
      </c>
      <c r="T73" s="108">
        <f t="shared" si="31"/>
        <v>2010</v>
      </c>
      <c r="U73" s="4"/>
      <c r="V73" s="5"/>
      <c r="W73" s="6"/>
      <c r="X73" s="4"/>
      <c r="Y73" s="7"/>
      <c r="Z73" s="6"/>
    </row>
    <row r="74" spans="1:26" x14ac:dyDescent="0.3">
      <c r="A74" s="83">
        <v>5</v>
      </c>
      <c r="B74" s="108">
        <f t="shared" si="29"/>
        <v>2011</v>
      </c>
      <c r="C74" s="106">
        <f>'SCH P INPUTS'!C81</f>
        <v>0</v>
      </c>
      <c r="D74" s="83">
        <f>'2017 SS DISCOUNT FACTORS'!I24</f>
        <v>0.91610000000000003</v>
      </c>
      <c r="E74" s="105">
        <f t="shared" si="25"/>
        <v>0</v>
      </c>
      <c r="F74" s="106">
        <f>'SCH P INPUTS'!C81+'SCH P INPUTS'!D81+'SCH P INPUTS'!E81</f>
        <v>0</v>
      </c>
      <c r="G74" s="119">
        <f>'2017 LOSS DISCOUNT FACTORS'!I25</f>
        <v>0.88926099999999997</v>
      </c>
      <c r="H74" s="105">
        <f t="shared" si="26"/>
        <v>0</v>
      </c>
      <c r="J74" s="83">
        <v>5</v>
      </c>
      <c r="K74" s="108">
        <f t="shared" si="30"/>
        <v>2011</v>
      </c>
      <c r="L74" s="106">
        <f>'SCH P INPUTS'!I81</f>
        <v>0</v>
      </c>
      <c r="M74" s="83">
        <f>'2017 SS DISCOUNT FACTORS'!I25</f>
        <v>0.94116699999999998</v>
      </c>
      <c r="N74" s="105">
        <f t="shared" si="27"/>
        <v>0</v>
      </c>
      <c r="O74" s="106">
        <f>'SCH P INPUTS'!I81+'SCH P INPUTS'!J81+'SCH P INPUTS'!K81</f>
        <v>0</v>
      </c>
      <c r="P74" s="119">
        <f>'2017 LOSS DISCOUNT FACTORS'!I26</f>
        <v>0.92354800000000004</v>
      </c>
      <c r="Q74" s="105">
        <f t="shared" si="28"/>
        <v>0</v>
      </c>
      <c r="S74" s="83">
        <v>5</v>
      </c>
      <c r="T74" s="108">
        <f t="shared" si="31"/>
        <v>2011</v>
      </c>
      <c r="U74" s="4"/>
      <c r="V74" s="5"/>
      <c r="W74" s="6"/>
      <c r="X74" s="4"/>
      <c r="Y74" s="7"/>
      <c r="Z74" s="6"/>
    </row>
    <row r="75" spans="1:26" x14ac:dyDescent="0.3">
      <c r="A75" s="83">
        <v>6</v>
      </c>
      <c r="B75" s="108">
        <f t="shared" si="29"/>
        <v>2012</v>
      </c>
      <c r="C75" s="106">
        <f>'SCH P INPUTS'!C82</f>
        <v>0</v>
      </c>
      <c r="D75" s="83">
        <f>'2017 SS DISCOUNT FACTORS'!H24</f>
        <v>0.95266700000000004</v>
      </c>
      <c r="E75" s="105">
        <f t="shared" si="25"/>
        <v>0</v>
      </c>
      <c r="F75" s="106">
        <f>'SCH P INPUTS'!C82+'SCH P INPUTS'!D82+'SCH P INPUTS'!E82</f>
        <v>0</v>
      </c>
      <c r="G75" s="119">
        <f>'2017 LOSS DISCOUNT FACTORS'!H25</f>
        <v>0.87908500000000001</v>
      </c>
      <c r="H75" s="105">
        <f t="shared" si="26"/>
        <v>0</v>
      </c>
      <c r="J75" s="83">
        <v>6</v>
      </c>
      <c r="K75" s="108">
        <f t="shared" si="30"/>
        <v>2012</v>
      </c>
      <c r="L75" s="106">
        <f>'SCH P INPUTS'!I82</f>
        <v>0</v>
      </c>
      <c r="M75" s="83">
        <f>'2017 SS DISCOUNT FACTORS'!H25</f>
        <v>0.95378499999999999</v>
      </c>
      <c r="N75" s="105">
        <f t="shared" si="27"/>
        <v>0</v>
      </c>
      <c r="O75" s="106">
        <f>'SCH P INPUTS'!I82+'SCH P INPUTS'!J82+'SCH P INPUTS'!K82</f>
        <v>0</v>
      </c>
      <c r="P75" s="119">
        <f>'2017 LOSS DISCOUNT FACTORS'!H26</f>
        <v>0.92990399999999995</v>
      </c>
      <c r="Q75" s="105">
        <f t="shared" si="28"/>
        <v>0</v>
      </c>
      <c r="S75" s="83">
        <v>6</v>
      </c>
      <c r="T75" s="108">
        <f t="shared" si="31"/>
        <v>2012</v>
      </c>
      <c r="U75" s="4"/>
      <c r="V75" s="5"/>
      <c r="W75" s="6"/>
      <c r="X75" s="4"/>
      <c r="Y75" s="7"/>
      <c r="Z75" s="6"/>
    </row>
    <row r="76" spans="1:26" x14ac:dyDescent="0.3">
      <c r="A76" s="83">
        <v>7</v>
      </c>
      <c r="B76" s="108">
        <f t="shared" si="29"/>
        <v>2013</v>
      </c>
      <c r="C76" s="106">
        <f>'SCH P INPUTS'!C83</f>
        <v>0</v>
      </c>
      <c r="D76" s="83">
        <f>'2017 SS DISCOUNT FACTORS'!G24</f>
        <v>0.955708</v>
      </c>
      <c r="E76" s="105">
        <f t="shared" si="25"/>
        <v>0</v>
      </c>
      <c r="F76" s="106">
        <f>'SCH P INPUTS'!C83+'SCH P INPUTS'!D83+'SCH P INPUTS'!E83</f>
        <v>0</v>
      </c>
      <c r="G76" s="119">
        <f>'2017 LOSS DISCOUNT FACTORS'!G25</f>
        <v>0.91470399999999996</v>
      </c>
      <c r="H76" s="105">
        <f t="shared" si="26"/>
        <v>0</v>
      </c>
      <c r="J76" s="83">
        <v>7</v>
      </c>
      <c r="K76" s="108">
        <f t="shared" si="30"/>
        <v>2013</v>
      </c>
      <c r="L76" s="106">
        <f>'SCH P INPUTS'!I83</f>
        <v>0</v>
      </c>
      <c r="M76" s="104">
        <f>'2017 SS DISCOUNT FACTORS'!G25</f>
        <v>0.96374300000000002</v>
      </c>
      <c r="N76" s="105">
        <f t="shared" si="27"/>
        <v>0</v>
      </c>
      <c r="O76" s="106">
        <f>'SCH P INPUTS'!I83+'SCH P INPUTS'!J83+'SCH P INPUTS'!K83</f>
        <v>0</v>
      </c>
      <c r="P76" s="119">
        <f>'2017 LOSS DISCOUNT FACTORS'!G26</f>
        <v>0.94379299999999999</v>
      </c>
      <c r="Q76" s="105">
        <f t="shared" si="28"/>
        <v>0</v>
      </c>
      <c r="S76" s="83">
        <v>7</v>
      </c>
      <c r="T76" s="108">
        <f t="shared" si="31"/>
        <v>2013</v>
      </c>
      <c r="U76" s="4"/>
      <c r="V76" s="5"/>
      <c r="W76" s="6"/>
      <c r="X76" s="4"/>
      <c r="Y76" s="7"/>
      <c r="Z76" s="6"/>
    </row>
    <row r="77" spans="1:26" x14ac:dyDescent="0.3">
      <c r="A77" s="83">
        <v>8</v>
      </c>
      <c r="B77" s="108">
        <f t="shared" si="29"/>
        <v>2014</v>
      </c>
      <c r="C77" s="106">
        <f>'SCH P INPUTS'!C84</f>
        <v>0</v>
      </c>
      <c r="D77" s="104">
        <f>'2017 SS DISCOUNT FACTORS'!F24</f>
        <v>0.95790799999999998</v>
      </c>
      <c r="E77" s="105">
        <f t="shared" si="25"/>
        <v>0</v>
      </c>
      <c r="F77" s="106">
        <f>'SCH P INPUTS'!C84+'SCH P INPUTS'!D84+'SCH P INPUTS'!E84</f>
        <v>0</v>
      </c>
      <c r="G77" s="119">
        <f>'2017 LOSS DISCOUNT FACTORS'!F25</f>
        <v>0.93176800000000004</v>
      </c>
      <c r="H77" s="105">
        <f t="shared" si="26"/>
        <v>0</v>
      </c>
      <c r="J77" s="83">
        <v>8</v>
      </c>
      <c r="K77" s="108">
        <f t="shared" si="30"/>
        <v>2014</v>
      </c>
      <c r="L77" s="106">
        <f>'SCH P INPUTS'!I84</f>
        <v>0</v>
      </c>
      <c r="M77" s="104">
        <f>'2017 SS DISCOUNT FACTORS'!F25</f>
        <v>0.96945099999999995</v>
      </c>
      <c r="N77" s="105">
        <f t="shared" si="27"/>
        <v>0</v>
      </c>
      <c r="O77" s="106">
        <f>'SCH P INPUTS'!I84+'SCH P INPUTS'!J84+'SCH P INPUTS'!K84</f>
        <v>0</v>
      </c>
      <c r="P77" s="119">
        <f>'2017 LOSS DISCOUNT FACTORS'!F26</f>
        <v>0.95237000000000005</v>
      </c>
      <c r="Q77" s="105">
        <f t="shared" si="28"/>
        <v>0</v>
      </c>
      <c r="S77" s="83">
        <v>8</v>
      </c>
      <c r="T77" s="108">
        <f t="shared" si="31"/>
        <v>2014</v>
      </c>
      <c r="U77" s="4"/>
      <c r="V77" s="5"/>
      <c r="W77" s="6"/>
      <c r="X77" s="4"/>
      <c r="Y77" s="7"/>
      <c r="Z77" s="6"/>
    </row>
    <row r="78" spans="1:26" x14ac:dyDescent="0.3">
      <c r="A78" s="83">
        <v>9</v>
      </c>
      <c r="B78" s="108">
        <f t="shared" si="29"/>
        <v>2015</v>
      </c>
      <c r="C78" s="106">
        <f>'SCH P INPUTS'!C85</f>
        <v>0</v>
      </c>
      <c r="D78" s="104">
        <f>'2017 SS DISCOUNT FACTORS'!E24</f>
        <v>0.95630700000000002</v>
      </c>
      <c r="E78" s="105">
        <f t="shared" si="25"/>
        <v>0</v>
      </c>
      <c r="F78" s="106">
        <f>'SCH P INPUTS'!C85+'SCH P INPUTS'!D85+'SCH P INPUTS'!E85</f>
        <v>0</v>
      </c>
      <c r="G78" s="119">
        <f>'2017 LOSS DISCOUNT FACTORS'!E25</f>
        <v>0.93740800000000002</v>
      </c>
      <c r="H78" s="105">
        <f t="shared" si="26"/>
        <v>0</v>
      </c>
      <c r="J78" s="83">
        <v>9</v>
      </c>
      <c r="K78" s="108">
        <f t="shared" si="30"/>
        <v>2015</v>
      </c>
      <c r="L78" s="106">
        <f>'SCH P INPUTS'!I85</f>
        <v>0</v>
      </c>
      <c r="M78" s="104">
        <f>'2017 SS DISCOUNT FACTORS'!E25</f>
        <v>0.96412699999999996</v>
      </c>
      <c r="N78" s="105">
        <f t="shared" si="27"/>
        <v>0</v>
      </c>
      <c r="O78" s="106">
        <f>'SCH P INPUTS'!I85+'SCH P INPUTS'!J85+'SCH P INPUTS'!K85</f>
        <v>0</v>
      </c>
      <c r="P78" s="119">
        <f>'2017 LOSS DISCOUNT FACTORS'!E26</f>
        <v>0.95090200000000003</v>
      </c>
      <c r="Q78" s="105">
        <f t="shared" si="28"/>
        <v>0</v>
      </c>
      <c r="S78" s="83">
        <v>9</v>
      </c>
      <c r="T78" s="108">
        <f t="shared" si="31"/>
        <v>2015</v>
      </c>
      <c r="U78" s="4"/>
      <c r="V78" s="8"/>
      <c r="W78" s="6"/>
      <c r="X78" s="4"/>
      <c r="Y78" s="7"/>
      <c r="Z78" s="6"/>
    </row>
    <row r="79" spans="1:26" x14ac:dyDescent="0.3">
      <c r="A79" s="83">
        <v>10</v>
      </c>
      <c r="B79" s="108">
        <f t="shared" si="29"/>
        <v>2016</v>
      </c>
      <c r="C79" s="106">
        <f>'SCH P INPUTS'!C86</f>
        <v>0</v>
      </c>
      <c r="D79" s="104">
        <f>'2017 SS DISCOUNT FACTORS'!D24</f>
        <v>0.952376</v>
      </c>
      <c r="E79" s="105">
        <f t="shared" si="25"/>
        <v>0</v>
      </c>
      <c r="F79" s="106">
        <f>'SCH P INPUTS'!C86+'SCH P INPUTS'!D86+'SCH P INPUTS'!E86</f>
        <v>0</v>
      </c>
      <c r="G79" s="119">
        <f>'2017 LOSS DISCOUNT FACTORS'!D25</f>
        <v>0.93827199999999999</v>
      </c>
      <c r="H79" s="105">
        <f t="shared" si="26"/>
        <v>0</v>
      </c>
      <c r="I79" s="25"/>
      <c r="J79" s="83">
        <v>10</v>
      </c>
      <c r="K79" s="108">
        <f t="shared" si="30"/>
        <v>2016</v>
      </c>
      <c r="L79" s="106">
        <f>'SCH P INPUTS'!I86</f>
        <v>0</v>
      </c>
      <c r="M79" s="104">
        <f>'2017 SS DISCOUNT FACTORS'!D25</f>
        <v>0.96632499999999999</v>
      </c>
      <c r="N79" s="105">
        <f t="shared" si="27"/>
        <v>0</v>
      </c>
      <c r="O79" s="106">
        <f>'SCH P INPUTS'!I86+'SCH P INPUTS'!J86+'SCH P INPUTS'!K86</f>
        <v>0</v>
      </c>
      <c r="P79" s="119">
        <f>'2017 LOSS DISCOUNT FACTORS'!D26</f>
        <v>0.95294299999999998</v>
      </c>
      <c r="Q79" s="105">
        <f t="shared" si="28"/>
        <v>0</v>
      </c>
      <c r="R79" s="25"/>
      <c r="S79" s="83">
        <v>10</v>
      </c>
      <c r="T79" s="108">
        <f t="shared" si="31"/>
        <v>2016</v>
      </c>
      <c r="U79" s="106">
        <f>'SCH P INPUTS'!O86</f>
        <v>0</v>
      </c>
      <c r="V79" s="83">
        <f>'2017 SS DISCOUNT FACTORS'!D27</f>
        <v>0.98466900000000002</v>
      </c>
      <c r="W79" s="105">
        <f t="shared" ref="W79:W80" si="32">U79*V79</f>
        <v>0</v>
      </c>
      <c r="X79" s="106">
        <f>'SCH P INPUTS'!O86+'SCH P INPUTS'!P86+'SCH P INPUTS'!Q86</f>
        <v>0</v>
      </c>
      <c r="Y79" s="119">
        <f>'2017 LOSS DISCOUNT FACTORS'!D28</f>
        <v>0.98466900000000002</v>
      </c>
      <c r="Z79" s="105">
        <f t="shared" ref="Z79:Z80" si="33">X79*Y79</f>
        <v>0</v>
      </c>
    </row>
    <row r="80" spans="1:26" x14ac:dyDescent="0.3">
      <c r="A80" s="96">
        <v>11</v>
      </c>
      <c r="B80" s="109">
        <f t="shared" si="29"/>
        <v>2017</v>
      </c>
      <c r="C80" s="110">
        <f>'SCH P INPUTS'!C87</f>
        <v>0</v>
      </c>
      <c r="D80" s="111">
        <f>'2017 SS DISCOUNT FACTORS'!C24</f>
        <v>0.94597900000000001</v>
      </c>
      <c r="E80" s="112">
        <f t="shared" si="25"/>
        <v>0</v>
      </c>
      <c r="F80" s="110">
        <f>'SCH P INPUTS'!C87+'SCH P INPUTS'!D87+'SCH P INPUTS'!E87</f>
        <v>0</v>
      </c>
      <c r="G80" s="111">
        <f>'2017 LOSS DISCOUNT FACTORS'!C25</f>
        <v>0.94265600000000005</v>
      </c>
      <c r="H80" s="112">
        <f t="shared" si="26"/>
        <v>0</v>
      </c>
      <c r="J80" s="96">
        <v>11</v>
      </c>
      <c r="K80" s="109">
        <f t="shared" si="30"/>
        <v>2017</v>
      </c>
      <c r="L80" s="110">
        <f>'SCH P INPUTS'!I87</f>
        <v>0</v>
      </c>
      <c r="M80" s="111">
        <f>'2017 SS DISCOUNT FACTORS'!C25</f>
        <v>0.95793700000000004</v>
      </c>
      <c r="N80" s="112">
        <f t="shared" si="27"/>
        <v>0</v>
      </c>
      <c r="O80" s="110">
        <f>'SCH P INPUTS'!I87+'SCH P INPUTS'!J87+'SCH P INPUTS'!K87</f>
        <v>0</v>
      </c>
      <c r="P80" s="111">
        <f>'2017 LOSS DISCOUNT FACTORS'!C26</f>
        <v>0.95237899999999998</v>
      </c>
      <c r="Q80" s="112">
        <f t="shared" si="28"/>
        <v>0</v>
      </c>
      <c r="S80" s="96">
        <v>11</v>
      </c>
      <c r="T80" s="109">
        <f t="shared" si="31"/>
        <v>2017</v>
      </c>
      <c r="U80" s="110">
        <f>'SCH P INPUTS'!O87</f>
        <v>0</v>
      </c>
      <c r="V80" s="111">
        <f>'2017 SS DISCOUNT FACTORS'!C27</f>
        <v>0.97702900000000004</v>
      </c>
      <c r="W80" s="112">
        <f t="shared" si="32"/>
        <v>0</v>
      </c>
      <c r="X80" s="110">
        <f>'SCH P INPUTS'!O87+'SCH P INPUTS'!P87+'SCH P INPUTS'!Q87</f>
        <v>0</v>
      </c>
      <c r="Y80" s="111">
        <f>'2017 LOSS DISCOUNT FACTORS'!C28</f>
        <v>0.98752300000000004</v>
      </c>
      <c r="Z80" s="112">
        <f t="shared" si="33"/>
        <v>0</v>
      </c>
    </row>
    <row r="81" spans="1:26" x14ac:dyDescent="0.3">
      <c r="A81" s="96">
        <v>12</v>
      </c>
      <c r="B81" s="113" t="s">
        <v>66</v>
      </c>
      <c r="C81" s="110">
        <f>SUM(C70:C80)</f>
        <v>0</v>
      </c>
      <c r="D81" s="110"/>
      <c r="E81" s="112">
        <f>SUM(E70:E80)</f>
        <v>0</v>
      </c>
      <c r="F81" s="110">
        <f>SUM(F70:F80)</f>
        <v>0</v>
      </c>
      <c r="G81" s="110"/>
      <c r="H81" s="112">
        <f>SUM(H70:H80)</f>
        <v>0</v>
      </c>
      <c r="J81" s="96">
        <v>12</v>
      </c>
      <c r="K81" s="113" t="s">
        <v>66</v>
      </c>
      <c r="L81" s="110">
        <f>SUM(L70:L80)</f>
        <v>0</v>
      </c>
      <c r="M81" s="110"/>
      <c r="N81" s="112">
        <f>SUM(N70:N80)</f>
        <v>0</v>
      </c>
      <c r="O81" s="110">
        <f>SUM(O70:O80)</f>
        <v>0</v>
      </c>
      <c r="P81" s="110"/>
      <c r="Q81" s="112">
        <f>SUM(Q70:Q80)</f>
        <v>0</v>
      </c>
      <c r="S81" s="96">
        <v>12</v>
      </c>
      <c r="T81" s="113" t="s">
        <v>66</v>
      </c>
      <c r="U81" s="110">
        <f>SUM(U70:U80)</f>
        <v>0</v>
      </c>
      <c r="V81" s="110"/>
      <c r="W81" s="112">
        <f>SUM(W70:W80)</f>
        <v>0</v>
      </c>
      <c r="X81" s="110">
        <f>SUM(X70:X80)</f>
        <v>0</v>
      </c>
      <c r="Y81" s="110"/>
      <c r="Z81" s="112">
        <f>SUM(Z70:Z80)</f>
        <v>0</v>
      </c>
    </row>
    <row r="83" spans="1:26" x14ac:dyDescent="0.3">
      <c r="A83" s="247">
        <v>13</v>
      </c>
      <c r="B83" s="247"/>
      <c r="C83" s="247"/>
      <c r="D83" s="247"/>
      <c r="E83" s="247"/>
      <c r="F83" s="247"/>
      <c r="G83" s="247"/>
      <c r="H83" s="247"/>
      <c r="J83" s="247">
        <v>14</v>
      </c>
      <c r="K83" s="247"/>
      <c r="L83" s="247"/>
      <c r="M83" s="247"/>
      <c r="N83" s="247"/>
      <c r="O83" s="247"/>
      <c r="P83" s="247"/>
      <c r="Q83" s="247"/>
      <c r="S83" s="247">
        <v>15</v>
      </c>
      <c r="T83" s="247"/>
      <c r="U83" s="247"/>
      <c r="V83" s="247"/>
      <c r="W83" s="247"/>
      <c r="X83" s="247"/>
      <c r="Y83" s="247"/>
      <c r="Z83" s="247"/>
    </row>
    <row r="84" spans="1:26" x14ac:dyDescent="0.3">
      <c r="A84" s="39" t="s">
        <v>57</v>
      </c>
      <c r="C84" s="39" t="s">
        <v>82</v>
      </c>
      <c r="D84" s="39"/>
      <c r="E84" s="39"/>
      <c r="G84" s="39"/>
      <c r="H84" s="39"/>
      <c r="I84" s="39"/>
      <c r="J84" s="39" t="s">
        <v>57</v>
      </c>
      <c r="L84" s="39" t="s">
        <v>83</v>
      </c>
      <c r="M84" s="39"/>
      <c r="N84" s="39"/>
      <c r="P84" s="39"/>
      <c r="Q84" s="39"/>
      <c r="R84" s="39"/>
      <c r="S84" s="39" t="s">
        <v>57</v>
      </c>
      <c r="U84" s="39" t="s">
        <v>84</v>
      </c>
      <c r="V84" s="39"/>
      <c r="W84" s="39"/>
      <c r="Y84" s="39"/>
      <c r="Z84" s="39"/>
    </row>
    <row r="85" spans="1:26" x14ac:dyDescent="0.3">
      <c r="A85" s="242"/>
      <c r="B85" s="243"/>
      <c r="C85" s="72">
        <v>23</v>
      </c>
      <c r="D85" s="72"/>
      <c r="E85" s="92"/>
      <c r="F85" s="72" t="s">
        <v>72</v>
      </c>
      <c r="G85" s="72"/>
      <c r="H85" s="92"/>
      <c r="J85" s="242"/>
      <c r="K85" s="243"/>
      <c r="L85" s="72">
        <v>23</v>
      </c>
      <c r="M85" s="72"/>
      <c r="N85" s="92"/>
      <c r="O85" s="72" t="s">
        <v>72</v>
      </c>
      <c r="P85" s="72"/>
      <c r="Q85" s="92"/>
      <c r="S85" s="242"/>
      <c r="T85" s="243"/>
      <c r="U85" s="72">
        <v>23</v>
      </c>
      <c r="V85" s="72"/>
      <c r="W85" s="92"/>
      <c r="X85" s="72" t="s">
        <v>72</v>
      </c>
      <c r="Y85" s="72"/>
      <c r="Z85" s="92"/>
    </row>
    <row r="86" spans="1:26" ht="57.6" x14ac:dyDescent="0.3">
      <c r="A86" s="244"/>
      <c r="B86" s="245"/>
      <c r="C86" s="94" t="s">
        <v>63</v>
      </c>
      <c r="D86" s="94" t="s">
        <v>73</v>
      </c>
      <c r="E86" s="95" t="s">
        <v>74</v>
      </c>
      <c r="F86" s="94" t="s">
        <v>75</v>
      </c>
      <c r="G86" s="94" t="s">
        <v>73</v>
      </c>
      <c r="H86" s="95" t="s">
        <v>76</v>
      </c>
      <c r="J86" s="244"/>
      <c r="K86" s="245"/>
      <c r="L86" s="94" t="s">
        <v>63</v>
      </c>
      <c r="M86" s="94" t="s">
        <v>73</v>
      </c>
      <c r="N86" s="95" t="s">
        <v>74</v>
      </c>
      <c r="O86" s="94" t="s">
        <v>75</v>
      </c>
      <c r="P86" s="94" t="s">
        <v>73</v>
      </c>
      <c r="Q86" s="95" t="s">
        <v>76</v>
      </c>
      <c r="S86" s="244"/>
      <c r="T86" s="245"/>
      <c r="U86" s="94" t="s">
        <v>63</v>
      </c>
      <c r="V86" s="94" t="s">
        <v>73</v>
      </c>
      <c r="W86" s="95" t="s">
        <v>74</v>
      </c>
      <c r="X86" s="94" t="s">
        <v>75</v>
      </c>
      <c r="Y86" s="94" t="s">
        <v>73</v>
      </c>
      <c r="Z86" s="95" t="s">
        <v>76</v>
      </c>
    </row>
    <row r="87" spans="1:26" x14ac:dyDescent="0.3">
      <c r="A87" s="81">
        <v>1</v>
      </c>
      <c r="B87" s="98" t="str">
        <f>B18</f>
        <v>Prior</v>
      </c>
      <c r="C87" s="99">
        <f>'SCH P INPUTS'!C94</f>
        <v>0</v>
      </c>
      <c r="D87" s="100">
        <f>'2017 SS DISCOUNT FACTORS'!S28</f>
        <v>0.99170400000000003</v>
      </c>
      <c r="E87" s="101">
        <f>C87*D87</f>
        <v>0</v>
      </c>
      <c r="F87" s="99">
        <f>'SCH P INPUTS'!C94+'SCH P INPUTS'!D94+'SCH P INPUTS'!E94</f>
        <v>0</v>
      </c>
      <c r="G87" s="118">
        <f>'2017 LOSS DISCOUNT FACTORS'!S29</f>
        <v>0.99170400000000003</v>
      </c>
      <c r="H87" s="101">
        <f>F87*G87</f>
        <v>0</v>
      </c>
      <c r="J87" s="81">
        <v>1</v>
      </c>
      <c r="K87" s="98" t="str">
        <f>B18</f>
        <v>Prior</v>
      </c>
      <c r="L87" s="99">
        <f>'SCH P INPUTS'!I94</f>
        <v>0</v>
      </c>
      <c r="M87" s="100">
        <f>'2017 SS DISCOUNT FACTORS'!S29</f>
        <v>0.99170400000000003</v>
      </c>
      <c r="N87" s="101">
        <f>L87*M87</f>
        <v>0</v>
      </c>
      <c r="O87" s="99">
        <f>'SCH P INPUTS'!I94+'SCH P INPUTS'!J94+'SCH P INPUTS'!K94</f>
        <v>0</v>
      </c>
      <c r="P87" s="118">
        <f>'2017 LOSS DISCOUNT FACTORS'!S30</f>
        <v>0.99170400000000003</v>
      </c>
      <c r="Q87" s="101">
        <f>O87*P87</f>
        <v>0</v>
      </c>
      <c r="S87" s="81">
        <v>1</v>
      </c>
      <c r="T87" s="98" t="str">
        <f>B18</f>
        <v>Prior</v>
      </c>
      <c r="U87" s="99">
        <f>'SCH P INPUTS'!O94</f>
        <v>0</v>
      </c>
      <c r="V87" s="100">
        <f>'2017 SS DISCOUNT FACTORS'!S30</f>
        <v>0.99170400000000003</v>
      </c>
      <c r="W87" s="101">
        <f>U87*V87</f>
        <v>0</v>
      </c>
      <c r="X87" s="99">
        <f>'SCH P INPUTS'!O94+'SCH P INPUTS'!P94+'SCH P INPUTS'!Q94</f>
        <v>0</v>
      </c>
      <c r="Y87" s="118">
        <f>'2017 LOSS DISCOUNT FACTORS'!S31</f>
        <v>0.99170400000000003</v>
      </c>
      <c r="Z87" s="101">
        <f>X87*Y87</f>
        <v>0</v>
      </c>
    </row>
    <row r="88" spans="1:26" x14ac:dyDescent="0.3">
      <c r="A88" s="83">
        <v>2</v>
      </c>
      <c r="B88" s="108">
        <f>B71</f>
        <v>2008</v>
      </c>
      <c r="C88" s="4"/>
      <c r="D88" s="5"/>
      <c r="E88" s="6"/>
      <c r="F88" s="4"/>
      <c r="G88" s="7"/>
      <c r="H88" s="6"/>
      <c r="J88" s="83">
        <v>2</v>
      </c>
      <c r="K88" s="108">
        <f>B88</f>
        <v>2008</v>
      </c>
      <c r="L88" s="4"/>
      <c r="M88" s="5"/>
      <c r="N88" s="6"/>
      <c r="O88" s="4"/>
      <c r="P88" s="7"/>
      <c r="Q88" s="6"/>
      <c r="S88" s="83">
        <v>2</v>
      </c>
      <c r="T88" s="108">
        <f>K88</f>
        <v>2008</v>
      </c>
      <c r="U88" s="4"/>
      <c r="V88" s="5"/>
      <c r="W88" s="6"/>
      <c r="X88" s="4"/>
      <c r="Y88" s="7"/>
      <c r="Z88" s="6"/>
    </row>
    <row r="89" spans="1:26" x14ac:dyDescent="0.3">
      <c r="A89" s="83">
        <v>3</v>
      </c>
      <c r="B89" s="108">
        <f t="shared" ref="B89:B97" si="34">B72</f>
        <v>2009</v>
      </c>
      <c r="C89" s="4"/>
      <c r="D89" s="5"/>
      <c r="E89" s="6"/>
      <c r="F89" s="4"/>
      <c r="G89" s="7"/>
      <c r="H89" s="6"/>
      <c r="J89" s="83">
        <v>3</v>
      </c>
      <c r="K89" s="108">
        <f t="shared" ref="K89:K97" si="35">B89</f>
        <v>2009</v>
      </c>
      <c r="L89" s="4"/>
      <c r="M89" s="5"/>
      <c r="N89" s="6"/>
      <c r="O89" s="4"/>
      <c r="P89" s="7"/>
      <c r="Q89" s="6"/>
      <c r="S89" s="83">
        <v>3</v>
      </c>
      <c r="T89" s="108">
        <f t="shared" ref="T89:T97" si="36">K89</f>
        <v>2009</v>
      </c>
      <c r="U89" s="4"/>
      <c r="V89" s="5"/>
      <c r="W89" s="6"/>
      <c r="X89" s="4"/>
      <c r="Y89" s="7"/>
      <c r="Z89" s="6"/>
    </row>
    <row r="90" spans="1:26" x14ac:dyDescent="0.3">
      <c r="A90" s="83">
        <v>4</v>
      </c>
      <c r="B90" s="108">
        <f t="shared" si="34"/>
        <v>2010</v>
      </c>
      <c r="C90" s="4"/>
      <c r="D90" s="5"/>
      <c r="E90" s="6"/>
      <c r="F90" s="4"/>
      <c r="G90" s="7"/>
      <c r="H90" s="6"/>
      <c r="J90" s="83">
        <v>4</v>
      </c>
      <c r="K90" s="108">
        <f t="shared" si="35"/>
        <v>2010</v>
      </c>
      <c r="L90" s="4"/>
      <c r="M90" s="5"/>
      <c r="N90" s="6"/>
      <c r="O90" s="4"/>
      <c r="P90" s="7"/>
      <c r="Q90" s="6"/>
      <c r="S90" s="83">
        <v>4</v>
      </c>
      <c r="T90" s="108">
        <f t="shared" si="36"/>
        <v>2010</v>
      </c>
      <c r="U90" s="4"/>
      <c r="V90" s="5"/>
      <c r="W90" s="6"/>
      <c r="X90" s="4"/>
      <c r="Y90" s="7"/>
      <c r="Z90" s="6"/>
    </row>
    <row r="91" spans="1:26" x14ac:dyDescent="0.3">
      <c r="A91" s="83">
        <v>5</v>
      </c>
      <c r="B91" s="108">
        <f t="shared" si="34"/>
        <v>2011</v>
      </c>
      <c r="C91" s="4"/>
      <c r="D91" s="5"/>
      <c r="E91" s="6"/>
      <c r="F91" s="4"/>
      <c r="G91" s="7"/>
      <c r="H91" s="6"/>
      <c r="J91" s="83">
        <v>5</v>
      </c>
      <c r="K91" s="108">
        <f t="shared" si="35"/>
        <v>2011</v>
      </c>
      <c r="L91" s="4"/>
      <c r="M91" s="5"/>
      <c r="N91" s="6"/>
      <c r="O91" s="4"/>
      <c r="P91" s="7"/>
      <c r="Q91" s="6"/>
      <c r="S91" s="83">
        <v>5</v>
      </c>
      <c r="T91" s="108">
        <f t="shared" si="36"/>
        <v>2011</v>
      </c>
      <c r="U91" s="4"/>
      <c r="V91" s="5"/>
      <c r="W91" s="6"/>
      <c r="X91" s="4"/>
      <c r="Y91" s="7"/>
      <c r="Z91" s="6"/>
    </row>
    <row r="92" spans="1:26" x14ac:dyDescent="0.3">
      <c r="A92" s="83">
        <v>6</v>
      </c>
      <c r="B92" s="108">
        <f t="shared" si="34"/>
        <v>2012</v>
      </c>
      <c r="C92" s="4"/>
      <c r="D92" s="5"/>
      <c r="E92" s="6"/>
      <c r="F92" s="4"/>
      <c r="G92" s="7"/>
      <c r="H92" s="6"/>
      <c r="J92" s="83">
        <v>6</v>
      </c>
      <c r="K92" s="108">
        <f t="shared" si="35"/>
        <v>2012</v>
      </c>
      <c r="L92" s="4"/>
      <c r="M92" s="5"/>
      <c r="N92" s="6"/>
      <c r="O92" s="4"/>
      <c r="P92" s="7"/>
      <c r="Q92" s="6"/>
      <c r="S92" s="83">
        <v>6</v>
      </c>
      <c r="T92" s="108">
        <f t="shared" si="36"/>
        <v>2012</v>
      </c>
      <c r="U92" s="4"/>
      <c r="V92" s="5"/>
      <c r="W92" s="6"/>
      <c r="X92" s="4"/>
      <c r="Y92" s="7"/>
      <c r="Z92" s="6"/>
    </row>
    <row r="93" spans="1:26" x14ac:dyDescent="0.3">
      <c r="A93" s="83">
        <v>7</v>
      </c>
      <c r="B93" s="108">
        <f t="shared" si="34"/>
        <v>2013</v>
      </c>
      <c r="C93" s="4"/>
      <c r="D93" s="5"/>
      <c r="E93" s="6"/>
      <c r="F93" s="4"/>
      <c r="G93" s="7"/>
      <c r="H93" s="6"/>
      <c r="J93" s="83">
        <v>7</v>
      </c>
      <c r="K93" s="108">
        <f t="shared" si="35"/>
        <v>2013</v>
      </c>
      <c r="L93" s="4"/>
      <c r="M93" s="5"/>
      <c r="N93" s="6"/>
      <c r="O93" s="4"/>
      <c r="P93" s="7"/>
      <c r="Q93" s="6"/>
      <c r="S93" s="83">
        <v>7</v>
      </c>
      <c r="T93" s="108">
        <f t="shared" si="36"/>
        <v>2013</v>
      </c>
      <c r="U93" s="4"/>
      <c r="V93" s="5"/>
      <c r="W93" s="6"/>
      <c r="X93" s="4"/>
      <c r="Y93" s="7"/>
      <c r="Z93" s="6"/>
    </row>
    <row r="94" spans="1:26" x14ac:dyDescent="0.3">
      <c r="A94" s="83">
        <v>8</v>
      </c>
      <c r="B94" s="108">
        <f t="shared" si="34"/>
        <v>2014</v>
      </c>
      <c r="C94" s="4"/>
      <c r="D94" s="5"/>
      <c r="E94" s="6"/>
      <c r="F94" s="4"/>
      <c r="G94" s="7"/>
      <c r="H94" s="6"/>
      <c r="J94" s="83">
        <v>8</v>
      </c>
      <c r="K94" s="108">
        <f t="shared" si="35"/>
        <v>2014</v>
      </c>
      <c r="L94" s="4"/>
      <c r="M94" s="5"/>
      <c r="N94" s="6"/>
      <c r="O94" s="4"/>
      <c r="P94" s="7"/>
      <c r="Q94" s="6"/>
      <c r="S94" s="83">
        <v>8</v>
      </c>
      <c r="T94" s="108">
        <f t="shared" si="36"/>
        <v>2014</v>
      </c>
      <c r="U94" s="4"/>
      <c r="V94" s="5"/>
      <c r="W94" s="6"/>
      <c r="X94" s="4"/>
      <c r="Y94" s="7"/>
      <c r="Z94" s="6"/>
    </row>
    <row r="95" spans="1:26" x14ac:dyDescent="0.3">
      <c r="A95" s="83">
        <v>9</v>
      </c>
      <c r="B95" s="108">
        <f t="shared" si="34"/>
        <v>2015</v>
      </c>
      <c r="C95" s="4"/>
      <c r="D95" s="8"/>
      <c r="E95" s="6"/>
      <c r="F95" s="4"/>
      <c r="G95" s="7"/>
      <c r="H95" s="6"/>
      <c r="J95" s="83">
        <v>9</v>
      </c>
      <c r="K95" s="108">
        <f t="shared" si="35"/>
        <v>2015</v>
      </c>
      <c r="L95" s="4"/>
      <c r="M95" s="8"/>
      <c r="N95" s="6"/>
      <c r="O95" s="4"/>
      <c r="P95" s="7"/>
      <c r="Q95" s="6"/>
      <c r="S95" s="83">
        <v>9</v>
      </c>
      <c r="T95" s="108">
        <f t="shared" si="36"/>
        <v>2015</v>
      </c>
      <c r="U95" s="4"/>
      <c r="V95" s="8"/>
      <c r="W95" s="6"/>
      <c r="X95" s="4"/>
      <c r="Y95" s="7"/>
      <c r="Z95" s="6"/>
    </row>
    <row r="96" spans="1:26" x14ac:dyDescent="0.3">
      <c r="A96" s="83">
        <v>10</v>
      </c>
      <c r="B96" s="108">
        <f t="shared" si="34"/>
        <v>2016</v>
      </c>
      <c r="C96" s="106">
        <f>'SCH P INPUTS'!C103</f>
        <v>0</v>
      </c>
      <c r="D96" s="83">
        <f>'2017 SS DISCOUNT FACTORS'!D28</f>
        <v>0.98466900000000002</v>
      </c>
      <c r="E96" s="105">
        <f>C96*D96</f>
        <v>0</v>
      </c>
      <c r="F96" s="106">
        <f>'SCH P INPUTS'!C103+'SCH P INPUTS'!D103+'SCH P INPUTS'!E103</f>
        <v>0</v>
      </c>
      <c r="G96" s="119">
        <f>'2017 LOSS DISCOUNT FACTORS'!D29</f>
        <v>0.98466900000000002</v>
      </c>
      <c r="H96" s="105">
        <f>F96*G96</f>
        <v>0</v>
      </c>
      <c r="I96" s="25"/>
      <c r="J96" s="83">
        <v>10</v>
      </c>
      <c r="K96" s="108">
        <f t="shared" si="35"/>
        <v>2016</v>
      </c>
      <c r="L96" s="106">
        <f>'SCH P INPUTS'!I103</f>
        <v>0</v>
      </c>
      <c r="M96" s="83">
        <f>'2017 SS DISCOUNT FACTORS'!D29</f>
        <v>0.98466900000000002</v>
      </c>
      <c r="N96" s="105">
        <f>L96*M96</f>
        <v>0</v>
      </c>
      <c r="O96" s="106">
        <f>'SCH P INPUTS'!I103+'SCH P INPUTS'!J103+'SCH P INPUTS'!K103</f>
        <v>0</v>
      </c>
      <c r="P96" s="119">
        <f>'2017 LOSS DISCOUNT FACTORS'!D30</f>
        <v>0.98466900000000002</v>
      </c>
      <c r="Q96" s="105">
        <f>O96*P96</f>
        <v>0</v>
      </c>
      <c r="R96" s="25"/>
      <c r="S96" s="83">
        <v>10</v>
      </c>
      <c r="T96" s="108">
        <f t="shared" si="36"/>
        <v>2016</v>
      </c>
      <c r="U96" s="106">
        <f>'SCH P INPUTS'!O103</f>
        <v>0</v>
      </c>
      <c r="V96" s="83">
        <f>'2017 SS DISCOUNT FACTORS'!D30</f>
        <v>0.98466900000000002</v>
      </c>
      <c r="W96" s="105">
        <f>U96*V96</f>
        <v>0</v>
      </c>
      <c r="X96" s="106">
        <f>'SCH P INPUTS'!O103+'SCH P INPUTS'!P103+'SCH P INPUTS'!Q103</f>
        <v>0</v>
      </c>
      <c r="Y96" s="119">
        <f>'2017 LOSS DISCOUNT FACTORS'!D31</f>
        <v>0.98466900000000002</v>
      </c>
      <c r="Z96" s="105">
        <f>X96*Y96</f>
        <v>0</v>
      </c>
    </row>
    <row r="97" spans="1:26" x14ac:dyDescent="0.3">
      <c r="A97" s="96">
        <v>11</v>
      </c>
      <c r="B97" s="109">
        <f t="shared" si="34"/>
        <v>2017</v>
      </c>
      <c r="C97" s="110">
        <f>'SCH P INPUTS'!C104</f>
        <v>0</v>
      </c>
      <c r="D97" s="111">
        <f>'2017 SS DISCOUNT FACTORS'!C28</f>
        <v>0.99107500000000004</v>
      </c>
      <c r="E97" s="112">
        <f>C97*D97</f>
        <v>0</v>
      </c>
      <c r="F97" s="110">
        <f>'SCH P INPUTS'!C104+'SCH P INPUTS'!D104+'SCH P INPUTS'!E104</f>
        <v>0</v>
      </c>
      <c r="G97" s="111">
        <f>'2017 LOSS DISCOUNT FACTORS'!C29</f>
        <v>0.99195800000000001</v>
      </c>
      <c r="H97" s="112">
        <f>F97*G97</f>
        <v>0</v>
      </c>
      <c r="J97" s="96">
        <v>11</v>
      </c>
      <c r="K97" s="109">
        <f t="shared" si="35"/>
        <v>2017</v>
      </c>
      <c r="L97" s="110">
        <f>'SCH P INPUTS'!I104</f>
        <v>0</v>
      </c>
      <c r="M97" s="111">
        <f>'2017 SS DISCOUNT FACTORS'!C29</f>
        <v>0.97856299999999996</v>
      </c>
      <c r="N97" s="112">
        <f>L97*M97</f>
        <v>0</v>
      </c>
      <c r="O97" s="110">
        <f>'SCH P INPUTS'!I104+'SCH P INPUTS'!J104+'SCH P INPUTS'!K104</f>
        <v>0</v>
      </c>
      <c r="P97" s="111">
        <f>'2017 LOSS DISCOUNT FACTORS'!C30</f>
        <v>0.97980500000000004</v>
      </c>
      <c r="Q97" s="112">
        <f>O97*P97</f>
        <v>0</v>
      </c>
      <c r="S97" s="96">
        <v>11</v>
      </c>
      <c r="T97" s="109">
        <f t="shared" si="36"/>
        <v>2017</v>
      </c>
      <c r="U97" s="110">
        <f>'SCH P INPUTS'!O104</f>
        <v>0</v>
      </c>
      <c r="V97" s="111">
        <f>'2017 SS DISCOUNT FACTORS'!C30</f>
        <v>0.97925600000000002</v>
      </c>
      <c r="W97" s="112">
        <f>U97*V97</f>
        <v>0</v>
      </c>
      <c r="X97" s="110">
        <f>'SCH P INPUTS'!O104+'SCH P INPUTS'!P104+'SCH P INPUTS'!Q104</f>
        <v>0</v>
      </c>
      <c r="Y97" s="111">
        <f>'2017 LOSS DISCOUNT FACTORS'!C31</f>
        <v>0.98543700000000001</v>
      </c>
      <c r="Z97" s="112">
        <f>X97*Y97</f>
        <v>0</v>
      </c>
    </row>
    <row r="98" spans="1:26" x14ac:dyDescent="0.3">
      <c r="A98" s="96">
        <v>12</v>
      </c>
      <c r="B98" s="113" t="s">
        <v>66</v>
      </c>
      <c r="C98" s="110">
        <f>SUM(C87:C97)</f>
        <v>0</v>
      </c>
      <c r="D98" s="110"/>
      <c r="E98" s="112">
        <f>SUM(E87:E97)</f>
        <v>0</v>
      </c>
      <c r="F98" s="110">
        <f>SUM(F87:F97)</f>
        <v>0</v>
      </c>
      <c r="G98" s="110"/>
      <c r="H98" s="112">
        <f>SUM(H87:H97)</f>
        <v>0</v>
      </c>
      <c r="J98" s="96">
        <v>12</v>
      </c>
      <c r="K98" s="113" t="s">
        <v>66</v>
      </c>
      <c r="L98" s="110">
        <f>SUM(L87:L97)</f>
        <v>0</v>
      </c>
      <c r="M98" s="110"/>
      <c r="N98" s="112">
        <f>SUM(N87:N97)</f>
        <v>0</v>
      </c>
      <c r="O98" s="110">
        <f>SUM(O87:O97)</f>
        <v>0</v>
      </c>
      <c r="P98" s="110"/>
      <c r="Q98" s="112">
        <f>SUM(Q87:Q97)</f>
        <v>0</v>
      </c>
      <c r="S98" s="96">
        <v>12</v>
      </c>
      <c r="T98" s="113" t="s">
        <v>66</v>
      </c>
      <c r="U98" s="110">
        <f>SUM(U87:U97)</f>
        <v>0</v>
      </c>
      <c r="V98" s="110"/>
      <c r="W98" s="112">
        <f>SUM(W87:W97)</f>
        <v>0</v>
      </c>
      <c r="X98" s="110">
        <f>SUM(X87:X97)</f>
        <v>0</v>
      </c>
      <c r="Y98" s="110"/>
      <c r="Z98" s="112">
        <f>SUM(Z87:Z97)</f>
        <v>0</v>
      </c>
    </row>
    <row r="100" spans="1:26" x14ac:dyDescent="0.3">
      <c r="A100" s="247">
        <v>16</v>
      </c>
      <c r="B100" s="247"/>
      <c r="C100" s="247"/>
      <c r="D100" s="247"/>
      <c r="E100" s="247"/>
      <c r="F100" s="247"/>
      <c r="G100" s="247"/>
      <c r="H100" s="247"/>
      <c r="J100" s="247">
        <v>19</v>
      </c>
      <c r="K100" s="247"/>
      <c r="L100" s="247"/>
      <c r="M100" s="247"/>
      <c r="N100" s="247"/>
      <c r="O100" s="247"/>
      <c r="P100" s="247"/>
      <c r="Q100" s="247"/>
      <c r="S100" s="247">
        <v>20</v>
      </c>
      <c r="T100" s="247"/>
      <c r="U100" s="247"/>
      <c r="V100" s="247"/>
      <c r="W100" s="247"/>
      <c r="X100" s="247"/>
      <c r="Y100" s="247"/>
      <c r="Z100" s="247"/>
    </row>
    <row r="101" spans="1:26" x14ac:dyDescent="0.3">
      <c r="A101" s="39" t="s">
        <v>67</v>
      </c>
      <c r="C101" s="39" t="s">
        <v>68</v>
      </c>
      <c r="D101" s="39"/>
      <c r="E101" s="39"/>
      <c r="G101" s="39"/>
      <c r="H101" s="39"/>
      <c r="I101" s="39"/>
      <c r="J101" s="39" t="s">
        <v>57</v>
      </c>
      <c r="L101" s="39" t="s">
        <v>53</v>
      </c>
      <c r="M101" s="39"/>
      <c r="N101" s="39"/>
      <c r="P101" s="39"/>
      <c r="Q101" s="39"/>
      <c r="R101" s="39"/>
      <c r="S101" s="39" t="s">
        <v>57</v>
      </c>
      <c r="U101" s="39" t="s">
        <v>54</v>
      </c>
      <c r="V101" s="39"/>
      <c r="W101" s="39"/>
      <c r="Y101" s="39"/>
      <c r="Z101" s="39"/>
    </row>
    <row r="102" spans="1:26" x14ac:dyDescent="0.3">
      <c r="A102" s="242"/>
      <c r="B102" s="243"/>
      <c r="C102" s="72">
        <v>23</v>
      </c>
      <c r="D102" s="72"/>
      <c r="E102" s="92"/>
      <c r="F102" s="72" t="s">
        <v>72</v>
      </c>
      <c r="G102" s="72"/>
      <c r="H102" s="92"/>
      <c r="J102" s="242"/>
      <c r="K102" s="243"/>
      <c r="L102" s="72">
        <v>23</v>
      </c>
      <c r="M102" s="72"/>
      <c r="N102" s="92"/>
      <c r="O102" s="72" t="s">
        <v>72</v>
      </c>
      <c r="P102" s="72"/>
      <c r="Q102" s="92"/>
      <c r="S102" s="242"/>
      <c r="T102" s="243"/>
      <c r="U102" s="72">
        <v>23</v>
      </c>
      <c r="V102" s="72"/>
      <c r="W102" s="92"/>
      <c r="X102" s="72" t="s">
        <v>72</v>
      </c>
      <c r="Y102" s="72"/>
      <c r="Z102" s="92"/>
    </row>
    <row r="103" spans="1:26" ht="57.6" x14ac:dyDescent="0.3">
      <c r="A103" s="244"/>
      <c r="B103" s="245"/>
      <c r="C103" s="94" t="s">
        <v>63</v>
      </c>
      <c r="D103" s="94" t="s">
        <v>73</v>
      </c>
      <c r="E103" s="95" t="s">
        <v>74</v>
      </c>
      <c r="F103" s="94" t="s">
        <v>75</v>
      </c>
      <c r="G103" s="94" t="s">
        <v>73</v>
      </c>
      <c r="H103" s="95" t="s">
        <v>76</v>
      </c>
      <c r="J103" s="244"/>
      <c r="K103" s="245"/>
      <c r="L103" s="94" t="s">
        <v>63</v>
      </c>
      <c r="M103" s="94" t="s">
        <v>73</v>
      </c>
      <c r="N103" s="95" t="s">
        <v>74</v>
      </c>
      <c r="O103" s="94" t="s">
        <v>75</v>
      </c>
      <c r="P103" s="94" t="s">
        <v>73</v>
      </c>
      <c r="Q103" s="95" t="s">
        <v>76</v>
      </c>
      <c r="S103" s="244"/>
      <c r="T103" s="245"/>
      <c r="U103" s="94" t="s">
        <v>63</v>
      </c>
      <c r="V103" s="94" t="s">
        <v>73</v>
      </c>
      <c r="W103" s="95" t="s">
        <v>74</v>
      </c>
      <c r="X103" s="94" t="s">
        <v>75</v>
      </c>
      <c r="Y103" s="94" t="s">
        <v>73</v>
      </c>
      <c r="Z103" s="95" t="s">
        <v>76</v>
      </c>
    </row>
    <row r="104" spans="1:26" x14ac:dyDescent="0.3">
      <c r="A104" s="81">
        <v>1</v>
      </c>
      <c r="B104" s="98" t="str">
        <f>B18</f>
        <v>Prior</v>
      </c>
      <c r="C104" s="99">
        <f>'SCH P INPUTS'!C111</f>
        <v>0</v>
      </c>
      <c r="D104" s="100">
        <f>'2017 SS DISCOUNT FACTORS'!S31</f>
        <v>0.95580600000000004</v>
      </c>
      <c r="E104" s="101">
        <f>C104*D104</f>
        <v>0</v>
      </c>
      <c r="F104" s="99">
        <f>'SCH P INPUTS'!C111+'SCH P INPUTS'!D111+'SCH P INPUTS'!E111</f>
        <v>0</v>
      </c>
      <c r="G104" s="118">
        <f>'2017 LOSS DISCOUNT FACTORS'!S32</f>
        <v>0.91044000000000003</v>
      </c>
      <c r="H104" s="101">
        <f>F104*G104</f>
        <v>0</v>
      </c>
      <c r="J104" s="81">
        <v>1</v>
      </c>
      <c r="K104" s="98" t="str">
        <f>B18</f>
        <v>Prior</v>
      </c>
      <c r="L104" s="99">
        <f>'SCH P INPUTS'!I111</f>
        <v>0</v>
      </c>
      <c r="M104" s="100">
        <f>'2017 SS DISCOUNT FACTORS'!S34</f>
        <v>0.90060600000000002</v>
      </c>
      <c r="N104" s="101">
        <f>L104*M104</f>
        <v>0</v>
      </c>
      <c r="O104" s="99">
        <f>'SCH P INPUTS'!I111+'SCH P INPUTS'!J111+'SCH P INPUTS'!K111</f>
        <v>0</v>
      </c>
      <c r="P104" s="118">
        <f>'2017 LOSS DISCOUNT FACTORS'!S35</f>
        <v>0.92787600000000003</v>
      </c>
      <c r="Q104" s="101">
        <f>O104*P104</f>
        <v>0</v>
      </c>
      <c r="S104" s="81">
        <v>1</v>
      </c>
      <c r="T104" s="98" t="str">
        <f>B18</f>
        <v>Prior</v>
      </c>
      <c r="U104" s="99">
        <f>'SCH P INPUTS'!O111</f>
        <v>0</v>
      </c>
      <c r="V104" s="100">
        <f>'2017 SS DISCOUNT FACTORS'!S35</f>
        <v>0.93160699999999996</v>
      </c>
      <c r="W104" s="101">
        <f>U104*V104</f>
        <v>0</v>
      </c>
      <c r="X104" s="99">
        <f>'SCH P INPUTS'!O111+'SCH P INPUTS'!P111+'SCH P INPUTS'!Q111</f>
        <v>0</v>
      </c>
      <c r="Y104" s="118">
        <f>'2017 LOSS DISCOUNT FACTORS'!S36</f>
        <v>0.92680300000000004</v>
      </c>
      <c r="Z104" s="101">
        <f>X104*Y104</f>
        <v>0</v>
      </c>
    </row>
    <row r="105" spans="1:26" x14ac:dyDescent="0.3">
      <c r="A105" s="83">
        <v>2</v>
      </c>
      <c r="B105" s="108">
        <f>B88</f>
        <v>2008</v>
      </c>
      <c r="C105" s="106">
        <f>'SCH P INPUTS'!C112</f>
        <v>0</v>
      </c>
      <c r="D105" s="83">
        <f>'2017 SS DISCOUNT FACTORS'!L31</f>
        <v>0.96260500000000004</v>
      </c>
      <c r="E105" s="105">
        <f t="shared" ref="E105:E114" si="37">C105*D105</f>
        <v>0</v>
      </c>
      <c r="F105" s="106">
        <f>'SCH P INPUTS'!C112+'SCH P INPUTS'!D112+'SCH P INPUTS'!E112</f>
        <v>0</v>
      </c>
      <c r="G105" s="119">
        <f>'2017 LOSS DISCOUNT FACTORS'!L32</f>
        <v>0.92028699999999997</v>
      </c>
      <c r="H105" s="105">
        <f t="shared" ref="H105:H114" si="38">F105*G105</f>
        <v>0</v>
      </c>
      <c r="J105" s="83">
        <v>2</v>
      </c>
      <c r="K105" s="108">
        <f>B105</f>
        <v>2008</v>
      </c>
      <c r="L105" s="106">
        <f>'SCH P INPUTS'!I112</f>
        <v>0</v>
      </c>
      <c r="M105" s="83">
        <f>'2017 SS DISCOUNT FACTORS'!L34</f>
        <v>0.88104300000000002</v>
      </c>
      <c r="N105" s="105">
        <f t="shared" ref="N105:N114" si="39">L105*M105</f>
        <v>0</v>
      </c>
      <c r="O105" s="106">
        <f>'SCH P INPUTS'!I112+'SCH P INPUTS'!J112+'SCH P INPUTS'!K112</f>
        <v>0</v>
      </c>
      <c r="P105" s="119">
        <f>'2017 LOSS DISCOUNT FACTORS'!L35</f>
        <v>0.978487</v>
      </c>
      <c r="Q105" s="105">
        <f t="shared" ref="Q105:Q114" si="40">O105*P105</f>
        <v>0</v>
      </c>
      <c r="S105" s="83">
        <v>2</v>
      </c>
      <c r="T105" s="108">
        <f>K105</f>
        <v>2008</v>
      </c>
      <c r="U105" s="106">
        <f>'SCH P INPUTS'!O112</f>
        <v>0</v>
      </c>
      <c r="V105" s="104">
        <f>'2017 SS DISCOUNT FACTORS'!L35</f>
        <v>0.96914</v>
      </c>
      <c r="W105" s="105">
        <f t="shared" ref="W105:W114" si="41">U105*V105</f>
        <v>0</v>
      </c>
      <c r="X105" s="106">
        <f>'SCH P INPUTS'!O112+'SCH P INPUTS'!P112+'SCH P INPUTS'!Q112</f>
        <v>0</v>
      </c>
      <c r="Y105" s="119">
        <f>'2017 LOSS DISCOUNT FACTORS'!L36</f>
        <v>0.93717600000000001</v>
      </c>
      <c r="Z105" s="105">
        <f t="shared" ref="Z105:Z114" si="42">X105*Y105</f>
        <v>0</v>
      </c>
    </row>
    <row r="106" spans="1:26" x14ac:dyDescent="0.3">
      <c r="A106" s="83">
        <v>3</v>
      </c>
      <c r="B106" s="108">
        <f t="shared" ref="B106:B114" si="43">B89</f>
        <v>2009</v>
      </c>
      <c r="C106" s="106">
        <f>'SCH P INPUTS'!C113</f>
        <v>0</v>
      </c>
      <c r="D106" s="83">
        <f>'2017 SS DISCOUNT FACTORS'!K31</f>
        <v>0.94436100000000001</v>
      </c>
      <c r="E106" s="105">
        <f t="shared" si="37"/>
        <v>0</v>
      </c>
      <c r="F106" s="106">
        <f>'SCH P INPUTS'!C113+'SCH P INPUTS'!D113+'SCH P INPUTS'!E113</f>
        <v>0</v>
      </c>
      <c r="G106" s="119">
        <f>'2017 LOSS DISCOUNT FACTORS'!K32</f>
        <v>0.90284299999999995</v>
      </c>
      <c r="H106" s="105">
        <f t="shared" si="38"/>
        <v>0</v>
      </c>
      <c r="J106" s="83">
        <v>3</v>
      </c>
      <c r="K106" s="108">
        <f t="shared" ref="K106:K114" si="44">B106</f>
        <v>2009</v>
      </c>
      <c r="L106" s="106">
        <f>'SCH P INPUTS'!I113</f>
        <v>0</v>
      </c>
      <c r="M106" s="104">
        <f>'2017 SS DISCOUNT FACTORS'!K34</f>
        <v>0.73318099999999997</v>
      </c>
      <c r="N106" s="105">
        <f t="shared" si="39"/>
        <v>0</v>
      </c>
      <c r="O106" s="106">
        <f>'SCH P INPUTS'!I113+'SCH P INPUTS'!J113+'SCH P INPUTS'!K113</f>
        <v>0</v>
      </c>
      <c r="P106" s="119">
        <f>'2017 LOSS DISCOUNT FACTORS'!K35</f>
        <v>0.95982000000000001</v>
      </c>
      <c r="Q106" s="105">
        <f t="shared" si="40"/>
        <v>0</v>
      </c>
      <c r="S106" s="83">
        <v>3</v>
      </c>
      <c r="T106" s="108">
        <f t="shared" ref="T106:T114" si="45">K106</f>
        <v>2009</v>
      </c>
      <c r="U106" s="106">
        <f>'SCH P INPUTS'!O113</f>
        <v>0</v>
      </c>
      <c r="V106" s="83">
        <f>'2017 SS DISCOUNT FACTORS'!K35</f>
        <v>0.95163200000000003</v>
      </c>
      <c r="W106" s="105">
        <f t="shared" si="41"/>
        <v>0</v>
      </c>
      <c r="X106" s="106">
        <f>'SCH P INPUTS'!O113+'SCH P INPUTS'!P113+'SCH P INPUTS'!Q113</f>
        <v>0</v>
      </c>
      <c r="Y106" s="119">
        <f>'2017 LOSS DISCOUNT FACTORS'!K36</f>
        <v>0.91940599999999995</v>
      </c>
      <c r="Z106" s="105">
        <f t="shared" si="42"/>
        <v>0</v>
      </c>
    </row>
    <row r="107" spans="1:26" x14ac:dyDescent="0.3">
      <c r="A107" s="83">
        <v>4</v>
      </c>
      <c r="B107" s="108">
        <f t="shared" si="43"/>
        <v>2010</v>
      </c>
      <c r="C107" s="106">
        <f>'SCH P INPUTS'!C114</f>
        <v>0</v>
      </c>
      <c r="D107" s="83">
        <f>'2017 SS DISCOUNT FACTORS'!J31</f>
        <v>0.92847500000000005</v>
      </c>
      <c r="E107" s="105">
        <f t="shared" si="37"/>
        <v>0</v>
      </c>
      <c r="F107" s="106">
        <f>'SCH P INPUTS'!C114+'SCH P INPUTS'!D114+'SCH P INPUTS'!E114</f>
        <v>0</v>
      </c>
      <c r="G107" s="119">
        <f>'2017 LOSS DISCOUNT FACTORS'!J32</f>
        <v>0.89824099999999996</v>
      </c>
      <c r="H107" s="105">
        <f t="shared" si="38"/>
        <v>0</v>
      </c>
      <c r="J107" s="83">
        <v>4</v>
      </c>
      <c r="K107" s="108">
        <f t="shared" si="44"/>
        <v>2010</v>
      </c>
      <c r="L107" s="106">
        <f>'SCH P INPUTS'!I114</f>
        <v>0</v>
      </c>
      <c r="M107" s="83">
        <f>'2017 SS DISCOUNT FACTORS'!J34</f>
        <v>0.93232400000000004</v>
      </c>
      <c r="N107" s="105">
        <f t="shared" si="39"/>
        <v>0</v>
      </c>
      <c r="O107" s="106">
        <f>'SCH P INPUTS'!I114+'SCH P INPUTS'!J114+'SCH P INPUTS'!K114</f>
        <v>0</v>
      </c>
      <c r="P107" s="119">
        <f>'2017 LOSS DISCOUNT FACTORS'!J35</f>
        <v>0.93520099999999995</v>
      </c>
      <c r="Q107" s="105">
        <f t="shared" si="40"/>
        <v>0</v>
      </c>
      <c r="S107" s="83">
        <v>4</v>
      </c>
      <c r="T107" s="108">
        <f t="shared" si="45"/>
        <v>2010</v>
      </c>
      <c r="U107" s="106">
        <f>'SCH P INPUTS'!O114</f>
        <v>0</v>
      </c>
      <c r="V107" s="83">
        <f>'2017 SS DISCOUNT FACTORS'!J35</f>
        <v>0.93617700000000004</v>
      </c>
      <c r="W107" s="105">
        <f t="shared" si="41"/>
        <v>0</v>
      </c>
      <c r="X107" s="106">
        <f>'SCH P INPUTS'!O114+'SCH P INPUTS'!P114+'SCH P INPUTS'!Q114</f>
        <v>0</v>
      </c>
      <c r="Y107" s="119">
        <f>'2017 LOSS DISCOUNT FACTORS'!J36</f>
        <v>0.89922199999999997</v>
      </c>
      <c r="Z107" s="105">
        <f t="shared" si="42"/>
        <v>0</v>
      </c>
    </row>
    <row r="108" spans="1:26" x14ac:dyDescent="0.3">
      <c r="A108" s="83">
        <v>5</v>
      </c>
      <c r="B108" s="108">
        <f t="shared" si="43"/>
        <v>2011</v>
      </c>
      <c r="C108" s="106">
        <f>'SCH P INPUTS'!C115</f>
        <v>0</v>
      </c>
      <c r="D108" s="104">
        <f>'2017 SS DISCOUNT FACTORS'!I31</f>
        <v>0.92293099999999995</v>
      </c>
      <c r="E108" s="105">
        <f t="shared" si="37"/>
        <v>0</v>
      </c>
      <c r="F108" s="106">
        <f>'SCH P INPUTS'!C115+'SCH P INPUTS'!D115+'SCH P INPUTS'!E115</f>
        <v>0</v>
      </c>
      <c r="G108" s="119">
        <f>'2017 LOSS DISCOUNT FACTORS'!I32</f>
        <v>0.88978500000000005</v>
      </c>
      <c r="H108" s="105">
        <f t="shared" si="38"/>
        <v>0</v>
      </c>
      <c r="J108" s="83">
        <v>5</v>
      </c>
      <c r="K108" s="108">
        <f t="shared" si="44"/>
        <v>2011</v>
      </c>
      <c r="L108" s="106">
        <f>'SCH P INPUTS'!I115</f>
        <v>0</v>
      </c>
      <c r="M108" s="83">
        <f>'2017 SS DISCOUNT FACTORS'!I34</f>
        <v>0.57795099999999999</v>
      </c>
      <c r="N108" s="105">
        <f t="shared" si="39"/>
        <v>0</v>
      </c>
      <c r="O108" s="106">
        <f>'SCH P INPUTS'!I115+'SCH P INPUTS'!J115+'SCH P INPUTS'!K115</f>
        <v>0</v>
      </c>
      <c r="P108" s="119">
        <f>'2017 LOSS DISCOUNT FACTORS'!I35</f>
        <v>0.96790299999999996</v>
      </c>
      <c r="Q108" s="105">
        <f t="shared" si="40"/>
        <v>0</v>
      </c>
      <c r="S108" s="83">
        <v>5</v>
      </c>
      <c r="T108" s="108">
        <f t="shared" si="45"/>
        <v>2011</v>
      </c>
      <c r="U108" s="106">
        <f>'SCH P INPUTS'!O115</f>
        <v>0</v>
      </c>
      <c r="V108" s="83">
        <f>'2017 SS DISCOUNT FACTORS'!I35</f>
        <v>0.92641899999999999</v>
      </c>
      <c r="W108" s="105">
        <f t="shared" si="41"/>
        <v>0</v>
      </c>
      <c r="X108" s="106">
        <f>'SCH P INPUTS'!O115+'SCH P INPUTS'!P115+'SCH P INPUTS'!Q115</f>
        <v>0</v>
      </c>
      <c r="Y108" s="119">
        <f>'2017 LOSS DISCOUNT FACTORS'!I36</f>
        <v>0.89950399999999997</v>
      </c>
      <c r="Z108" s="105">
        <f t="shared" si="42"/>
        <v>0</v>
      </c>
    </row>
    <row r="109" spans="1:26" x14ac:dyDescent="0.3">
      <c r="A109" s="83">
        <v>6</v>
      </c>
      <c r="B109" s="108">
        <f t="shared" si="43"/>
        <v>2012</v>
      </c>
      <c r="C109" s="106">
        <f>'SCH P INPUTS'!C116</f>
        <v>0</v>
      </c>
      <c r="D109" s="83">
        <f>'2017 SS DISCOUNT FACTORS'!H31</f>
        <v>0.93009500000000001</v>
      </c>
      <c r="E109" s="105">
        <f t="shared" si="37"/>
        <v>0</v>
      </c>
      <c r="F109" s="106">
        <f>'SCH P INPUTS'!C116+'SCH P INPUTS'!D116+'SCH P INPUTS'!E116</f>
        <v>0</v>
      </c>
      <c r="G109" s="119">
        <f>'2017 LOSS DISCOUNT FACTORS'!H32</f>
        <v>0.87415399999999999</v>
      </c>
      <c r="H109" s="105">
        <f t="shared" si="38"/>
        <v>0</v>
      </c>
      <c r="J109" s="83">
        <v>6</v>
      </c>
      <c r="K109" s="108">
        <f t="shared" si="44"/>
        <v>2012</v>
      </c>
      <c r="L109" s="106">
        <f>'SCH P INPUTS'!I116</f>
        <v>0</v>
      </c>
      <c r="M109" s="83">
        <f>'2017 SS DISCOUNT FACTORS'!H34</f>
        <v>0.92968700000000004</v>
      </c>
      <c r="N109" s="105">
        <f t="shared" si="39"/>
        <v>0</v>
      </c>
      <c r="O109" s="106">
        <f>'SCH P INPUTS'!I116+'SCH P INPUTS'!J116+'SCH P INPUTS'!K116</f>
        <v>0</v>
      </c>
      <c r="P109" s="119">
        <f>'2017 LOSS DISCOUNT FACTORS'!H35</f>
        <v>0.88277399999999995</v>
      </c>
      <c r="Q109" s="105">
        <f t="shared" si="40"/>
        <v>0</v>
      </c>
      <c r="S109" s="83">
        <v>6</v>
      </c>
      <c r="T109" s="108">
        <f t="shared" si="45"/>
        <v>2012</v>
      </c>
      <c r="U109" s="106">
        <f>'SCH P INPUTS'!O116</f>
        <v>0</v>
      </c>
      <c r="V109" s="83">
        <f>'2017 SS DISCOUNT FACTORS'!H35</f>
        <v>0.94687699999999997</v>
      </c>
      <c r="W109" s="105">
        <f t="shared" si="41"/>
        <v>0</v>
      </c>
      <c r="X109" s="106">
        <f>'SCH P INPUTS'!O116+'SCH P INPUTS'!P116+'SCH P INPUTS'!Q116</f>
        <v>0</v>
      </c>
      <c r="Y109" s="119">
        <f>'2017 LOSS DISCOUNT FACTORS'!H36</f>
        <v>0.77380499999999997</v>
      </c>
      <c r="Z109" s="105">
        <f t="shared" si="42"/>
        <v>0</v>
      </c>
    </row>
    <row r="110" spans="1:26" x14ac:dyDescent="0.3">
      <c r="A110" s="83">
        <v>7</v>
      </c>
      <c r="B110" s="108">
        <f t="shared" si="43"/>
        <v>2013</v>
      </c>
      <c r="C110" s="106">
        <f>'SCH P INPUTS'!C117</f>
        <v>0</v>
      </c>
      <c r="D110" s="83">
        <f>'2017 SS DISCOUNT FACTORS'!G31</f>
        <v>0.95023100000000005</v>
      </c>
      <c r="E110" s="105">
        <f t="shared" si="37"/>
        <v>0</v>
      </c>
      <c r="F110" s="106">
        <f>'SCH P INPUTS'!C117+'SCH P INPUTS'!D117+'SCH P INPUTS'!E117</f>
        <v>0</v>
      </c>
      <c r="G110" s="119">
        <f>'2017 LOSS DISCOUNT FACTORS'!G32</f>
        <v>0.91746799999999995</v>
      </c>
      <c r="H110" s="105">
        <f t="shared" si="38"/>
        <v>0</v>
      </c>
      <c r="J110" s="83">
        <v>7</v>
      </c>
      <c r="K110" s="108">
        <f t="shared" si="44"/>
        <v>2013</v>
      </c>
      <c r="L110" s="106">
        <f>'SCH P INPUTS'!I117</f>
        <v>0</v>
      </c>
      <c r="M110" s="104">
        <f>'2017 SS DISCOUNT FACTORS'!G34</f>
        <v>0.95487599999999995</v>
      </c>
      <c r="N110" s="105">
        <f t="shared" si="39"/>
        <v>0</v>
      </c>
      <c r="O110" s="106">
        <f>'SCH P INPUTS'!I117+'SCH P INPUTS'!J117+'SCH P INPUTS'!K117</f>
        <v>0</v>
      </c>
      <c r="P110" s="119">
        <f>'2017 LOSS DISCOUNT FACTORS'!G35</f>
        <v>0.94451399999999996</v>
      </c>
      <c r="Q110" s="105">
        <f t="shared" si="40"/>
        <v>0</v>
      </c>
      <c r="S110" s="83">
        <v>7</v>
      </c>
      <c r="T110" s="108">
        <f t="shared" si="45"/>
        <v>2013</v>
      </c>
      <c r="U110" s="106">
        <f>'SCH P INPUTS'!O117</f>
        <v>0</v>
      </c>
      <c r="V110" s="83">
        <f>'2017 SS DISCOUNT FACTORS'!G35</f>
        <v>0.93591199999999997</v>
      </c>
      <c r="W110" s="105">
        <f t="shared" si="41"/>
        <v>0</v>
      </c>
      <c r="X110" s="106">
        <f>'SCH P INPUTS'!O117+'SCH P INPUTS'!P117+'SCH P INPUTS'!Q117</f>
        <v>0</v>
      </c>
      <c r="Y110" s="119">
        <f>'2017 LOSS DISCOUNT FACTORS'!G36</f>
        <v>0.91971499999999995</v>
      </c>
      <c r="Z110" s="105">
        <f t="shared" si="42"/>
        <v>0</v>
      </c>
    </row>
    <row r="111" spans="1:26" x14ac:dyDescent="0.3">
      <c r="A111" s="83">
        <v>8</v>
      </c>
      <c r="B111" s="108">
        <f t="shared" si="43"/>
        <v>2014</v>
      </c>
      <c r="C111" s="106">
        <f>'SCH P INPUTS'!C118</f>
        <v>0</v>
      </c>
      <c r="D111" s="83">
        <f>'2017 SS DISCOUNT FACTORS'!F31</f>
        <v>0.95518700000000001</v>
      </c>
      <c r="E111" s="105">
        <f t="shared" si="37"/>
        <v>0</v>
      </c>
      <c r="F111" s="106">
        <f>'SCH P INPUTS'!C118+'SCH P INPUTS'!D118+'SCH P INPUTS'!E118</f>
        <v>0</v>
      </c>
      <c r="G111" s="119">
        <f>'2017 LOSS DISCOUNT FACTORS'!F32</f>
        <v>0.93623000000000001</v>
      </c>
      <c r="H111" s="105">
        <f t="shared" si="38"/>
        <v>0</v>
      </c>
      <c r="J111" s="83">
        <v>8</v>
      </c>
      <c r="K111" s="108">
        <f t="shared" si="44"/>
        <v>2014</v>
      </c>
      <c r="L111" s="106">
        <f>'SCH P INPUTS'!I118</f>
        <v>0</v>
      </c>
      <c r="M111" s="83">
        <f>'2017 SS DISCOUNT FACTORS'!F34</f>
        <v>0.94768200000000002</v>
      </c>
      <c r="N111" s="105">
        <f t="shared" si="39"/>
        <v>0</v>
      </c>
      <c r="O111" s="106">
        <f>'SCH P INPUTS'!I118+'SCH P INPUTS'!J118+'SCH P INPUTS'!K118</f>
        <v>0</v>
      </c>
      <c r="P111" s="119">
        <f>'2017 LOSS DISCOUNT FACTORS'!F35</f>
        <v>0.95701499999999995</v>
      </c>
      <c r="Q111" s="105">
        <f t="shared" si="40"/>
        <v>0</v>
      </c>
      <c r="S111" s="83">
        <v>8</v>
      </c>
      <c r="T111" s="108">
        <f t="shared" si="45"/>
        <v>2014</v>
      </c>
      <c r="U111" s="106">
        <f>'SCH P INPUTS'!O118</f>
        <v>0</v>
      </c>
      <c r="V111" s="104">
        <f>'2017 SS DISCOUNT FACTORS'!F35</f>
        <v>0.90773400000000004</v>
      </c>
      <c r="W111" s="105">
        <f t="shared" si="41"/>
        <v>0</v>
      </c>
      <c r="X111" s="106">
        <f>'SCH P INPUTS'!O118+'SCH P INPUTS'!P118+'SCH P INPUTS'!Q118</f>
        <v>0</v>
      </c>
      <c r="Y111" s="119">
        <f>'2017 LOSS DISCOUNT FACTORS'!F36</f>
        <v>0.92700099999999996</v>
      </c>
      <c r="Z111" s="105">
        <f t="shared" si="42"/>
        <v>0</v>
      </c>
    </row>
    <row r="112" spans="1:26" x14ac:dyDescent="0.3">
      <c r="A112" s="83">
        <v>9</v>
      </c>
      <c r="B112" s="108">
        <f t="shared" si="43"/>
        <v>2015</v>
      </c>
      <c r="C112" s="106">
        <f>'SCH P INPUTS'!C119</f>
        <v>0</v>
      </c>
      <c r="D112" s="104">
        <f>'2017 SS DISCOUNT FACTORS'!E31</f>
        <v>0.96716899999999995</v>
      </c>
      <c r="E112" s="105">
        <f t="shared" si="37"/>
        <v>0</v>
      </c>
      <c r="F112" s="106">
        <f>'SCH P INPUTS'!C119+'SCH P INPUTS'!D119+'SCH P INPUTS'!E119</f>
        <v>0</v>
      </c>
      <c r="G112" s="119">
        <f>'2017 LOSS DISCOUNT FACTORS'!E32</f>
        <v>0.94069899999999995</v>
      </c>
      <c r="H112" s="105">
        <f t="shared" si="38"/>
        <v>0</v>
      </c>
      <c r="J112" s="83">
        <v>9</v>
      </c>
      <c r="K112" s="108">
        <f t="shared" si="44"/>
        <v>2015</v>
      </c>
      <c r="L112" s="106">
        <f>'SCH P INPUTS'!I119</f>
        <v>0</v>
      </c>
      <c r="M112" s="104">
        <f>'2017 SS DISCOUNT FACTORS'!E34</f>
        <v>0.95850100000000005</v>
      </c>
      <c r="N112" s="105">
        <f t="shared" si="39"/>
        <v>0</v>
      </c>
      <c r="O112" s="106">
        <f>'SCH P INPUTS'!I119+'SCH P INPUTS'!J119+'SCH P INPUTS'!K119</f>
        <v>0</v>
      </c>
      <c r="P112" s="119">
        <f>'2017 LOSS DISCOUNT FACTORS'!E35</f>
        <v>0.95663900000000002</v>
      </c>
      <c r="Q112" s="105">
        <f t="shared" si="40"/>
        <v>0</v>
      </c>
      <c r="S112" s="83">
        <v>9</v>
      </c>
      <c r="T112" s="108">
        <f t="shared" si="45"/>
        <v>2015</v>
      </c>
      <c r="U112" s="106">
        <f>'SCH P INPUTS'!O119</f>
        <v>0</v>
      </c>
      <c r="V112" s="104">
        <f>'2017 SS DISCOUNT FACTORS'!E35</f>
        <v>0.90474299999999996</v>
      </c>
      <c r="W112" s="105">
        <f t="shared" si="41"/>
        <v>0</v>
      </c>
      <c r="X112" s="106">
        <f>'SCH P INPUTS'!O119+'SCH P INPUTS'!P119+'SCH P INPUTS'!Q119</f>
        <v>0</v>
      </c>
      <c r="Y112" s="119">
        <f>'2017 LOSS DISCOUNT FACTORS'!E36</f>
        <v>0.90921700000000005</v>
      </c>
      <c r="Z112" s="105">
        <f t="shared" si="42"/>
        <v>0</v>
      </c>
    </row>
    <row r="113" spans="1:26" x14ac:dyDescent="0.3">
      <c r="A113" s="83">
        <v>10</v>
      </c>
      <c r="B113" s="108">
        <f t="shared" si="43"/>
        <v>2016</v>
      </c>
      <c r="C113" s="106">
        <f>'SCH P INPUTS'!C120</f>
        <v>0</v>
      </c>
      <c r="D113" s="83">
        <f>'2017 SS DISCOUNT FACTORS'!D31</f>
        <v>0.968171</v>
      </c>
      <c r="E113" s="105">
        <f t="shared" si="37"/>
        <v>0</v>
      </c>
      <c r="F113" s="106">
        <f>'SCH P INPUTS'!C120+'SCH P INPUTS'!D120+'SCH P INPUTS'!E120</f>
        <v>0</v>
      </c>
      <c r="G113" s="119">
        <f>'2017 LOSS DISCOUNT FACTORS'!D32</f>
        <v>0.94925899999999996</v>
      </c>
      <c r="H113" s="105">
        <f t="shared" si="38"/>
        <v>0</v>
      </c>
      <c r="I113" s="25"/>
      <c r="J113" s="83">
        <v>10</v>
      </c>
      <c r="K113" s="108">
        <f t="shared" si="44"/>
        <v>2016</v>
      </c>
      <c r="L113" s="106">
        <f>'SCH P INPUTS'!I120</f>
        <v>0</v>
      </c>
      <c r="M113" s="104">
        <f>'2017 SS DISCOUNT FACTORS'!D34</f>
        <v>0.97345099999999996</v>
      </c>
      <c r="N113" s="105">
        <f t="shared" si="39"/>
        <v>0</v>
      </c>
      <c r="O113" s="106">
        <f>'SCH P INPUTS'!I120+'SCH P INPUTS'!J120+'SCH P INPUTS'!K120</f>
        <v>0</v>
      </c>
      <c r="P113" s="119">
        <f>'2017 LOSS DISCOUNT FACTORS'!D35</f>
        <v>0.96091599999999999</v>
      </c>
      <c r="Q113" s="105">
        <f t="shared" si="40"/>
        <v>0</v>
      </c>
      <c r="R113" s="25"/>
      <c r="S113" s="83">
        <v>10</v>
      </c>
      <c r="T113" s="108">
        <f t="shared" si="45"/>
        <v>2016</v>
      </c>
      <c r="U113" s="106">
        <f>'SCH P INPUTS'!O120</f>
        <v>0</v>
      </c>
      <c r="V113" s="83">
        <f>'2017 SS DISCOUNT FACTORS'!D35</f>
        <v>0.94224200000000002</v>
      </c>
      <c r="W113" s="105">
        <f t="shared" si="41"/>
        <v>0</v>
      </c>
      <c r="X113" s="106">
        <f>'SCH P INPUTS'!O120+'SCH P INPUTS'!P120+'SCH P INPUTS'!Q120</f>
        <v>0</v>
      </c>
      <c r="Y113" s="119">
        <f>'2017 LOSS DISCOUNT FACTORS'!D36</f>
        <v>0.92552400000000001</v>
      </c>
      <c r="Z113" s="105">
        <f t="shared" si="42"/>
        <v>0</v>
      </c>
    </row>
    <row r="114" spans="1:26" x14ac:dyDescent="0.3">
      <c r="A114" s="96">
        <v>11</v>
      </c>
      <c r="B114" s="109">
        <f t="shared" si="43"/>
        <v>2017</v>
      </c>
      <c r="C114" s="110">
        <f>'SCH P INPUTS'!C121</f>
        <v>0</v>
      </c>
      <c r="D114" s="111">
        <f>'2017 SS DISCOUNT FACTORS'!C31</f>
        <v>0.968248</v>
      </c>
      <c r="E114" s="112">
        <f t="shared" si="37"/>
        <v>0</v>
      </c>
      <c r="F114" s="110">
        <f>'SCH P INPUTS'!C121+'SCH P INPUTS'!D121+'SCH P INPUTS'!E121</f>
        <v>0</v>
      </c>
      <c r="G114" s="111">
        <f>'2017 LOSS DISCOUNT FACTORS'!C32</f>
        <v>0.96146500000000001</v>
      </c>
      <c r="H114" s="112">
        <f t="shared" si="38"/>
        <v>0</v>
      </c>
      <c r="J114" s="96">
        <v>11</v>
      </c>
      <c r="K114" s="109">
        <f t="shared" si="44"/>
        <v>2017</v>
      </c>
      <c r="L114" s="110">
        <f>'SCH P INPUTS'!I121</f>
        <v>0</v>
      </c>
      <c r="M114" s="111">
        <f>'2017 SS DISCOUNT FACTORS'!C34</f>
        <v>0.95081300000000002</v>
      </c>
      <c r="N114" s="112">
        <f t="shared" si="39"/>
        <v>0</v>
      </c>
      <c r="O114" s="110">
        <f>'SCH P INPUTS'!I121+'SCH P INPUTS'!J121+'SCH P INPUTS'!K121</f>
        <v>0</v>
      </c>
      <c r="P114" s="111">
        <f>'2017 LOSS DISCOUNT FACTORS'!C35</f>
        <v>0.97256799999999999</v>
      </c>
      <c r="Q114" s="112">
        <f t="shared" si="40"/>
        <v>0</v>
      </c>
      <c r="S114" s="96">
        <v>11</v>
      </c>
      <c r="T114" s="109">
        <f t="shared" si="45"/>
        <v>2017</v>
      </c>
      <c r="U114" s="110">
        <f>'SCH P INPUTS'!O121</f>
        <v>0</v>
      </c>
      <c r="V114" s="111">
        <f>'2017 SS DISCOUNT FACTORS'!C35</f>
        <v>0.92871800000000004</v>
      </c>
      <c r="W114" s="112">
        <f t="shared" si="41"/>
        <v>0</v>
      </c>
      <c r="X114" s="110">
        <f>'SCH P INPUTS'!O121+'SCH P INPUTS'!P121+'SCH P INPUTS'!Q121</f>
        <v>0</v>
      </c>
      <c r="Y114" s="111">
        <f>'2017 LOSS DISCOUNT FACTORS'!C36</f>
        <v>0.93325199999999997</v>
      </c>
      <c r="Z114" s="112">
        <f t="shared" si="42"/>
        <v>0</v>
      </c>
    </row>
    <row r="115" spans="1:26" x14ac:dyDescent="0.3">
      <c r="A115" s="96">
        <v>12</v>
      </c>
      <c r="B115" s="113" t="s">
        <v>66</v>
      </c>
      <c r="C115" s="110">
        <f>SUM(C104:C114)</f>
        <v>0</v>
      </c>
      <c r="D115" s="110"/>
      <c r="E115" s="112">
        <f>SUM(E104:E114)</f>
        <v>0</v>
      </c>
      <c r="F115" s="110">
        <f>SUM(F104:F114)</f>
        <v>0</v>
      </c>
      <c r="G115" s="110"/>
      <c r="H115" s="112">
        <f>SUM(H104:H114)</f>
        <v>0</v>
      </c>
      <c r="J115" s="96">
        <v>12</v>
      </c>
      <c r="K115" s="113" t="s">
        <v>66</v>
      </c>
      <c r="L115" s="110">
        <f>SUM(L104:L114)</f>
        <v>0</v>
      </c>
      <c r="M115" s="110"/>
      <c r="N115" s="112">
        <f>SUM(N104:N114)</f>
        <v>0</v>
      </c>
      <c r="O115" s="110">
        <f>SUM(O104:O114)</f>
        <v>0</v>
      </c>
      <c r="P115" s="110"/>
      <c r="Q115" s="112">
        <f>SUM(Q104:Q114)</f>
        <v>0</v>
      </c>
      <c r="S115" s="96">
        <v>12</v>
      </c>
      <c r="T115" s="113" t="s">
        <v>66</v>
      </c>
      <c r="U115" s="110">
        <f>SUM(U104:U114)</f>
        <v>0</v>
      </c>
      <c r="V115" s="110"/>
      <c r="W115" s="112">
        <f>SUM(W104:W114)</f>
        <v>0</v>
      </c>
      <c r="X115" s="110">
        <f>SUM(X104:X114)</f>
        <v>0</v>
      </c>
      <c r="Y115" s="110"/>
      <c r="Z115" s="112">
        <f>SUM(Z104:Z114)</f>
        <v>0</v>
      </c>
    </row>
    <row r="117" spans="1:26" x14ac:dyDescent="0.3">
      <c r="A117" s="247">
        <v>21</v>
      </c>
      <c r="B117" s="247"/>
      <c r="C117" s="247"/>
      <c r="D117" s="247"/>
      <c r="E117" s="247"/>
      <c r="F117" s="247"/>
      <c r="G117" s="247"/>
      <c r="H117" s="247"/>
      <c r="J117" s="247">
        <v>17</v>
      </c>
      <c r="K117" s="247"/>
      <c r="L117" s="247"/>
      <c r="M117" s="247"/>
      <c r="N117" s="247"/>
      <c r="O117" s="247"/>
      <c r="P117" s="247"/>
      <c r="Q117" s="247"/>
      <c r="S117" s="247">
        <v>18</v>
      </c>
      <c r="T117" s="247"/>
      <c r="U117" s="247"/>
      <c r="V117" s="247"/>
      <c r="W117" s="247"/>
      <c r="X117" s="247"/>
      <c r="Y117" s="247"/>
      <c r="Z117" s="247"/>
    </row>
    <row r="118" spans="1:26" x14ac:dyDescent="0.3">
      <c r="A118" s="39" t="s">
        <v>57</v>
      </c>
      <c r="C118" s="39" t="s">
        <v>55</v>
      </c>
      <c r="D118" s="39"/>
      <c r="E118" s="39"/>
      <c r="G118" s="39"/>
      <c r="H118" s="39"/>
      <c r="I118" s="39"/>
      <c r="J118" s="39" t="s">
        <v>57</v>
      </c>
      <c r="L118" s="39" t="s">
        <v>86</v>
      </c>
      <c r="M118" s="39"/>
      <c r="N118" s="39"/>
      <c r="P118" s="39"/>
      <c r="Q118" s="39"/>
      <c r="R118" s="39"/>
      <c r="S118" s="39" t="s">
        <v>57</v>
      </c>
      <c r="U118" s="39" t="s">
        <v>29</v>
      </c>
      <c r="V118" s="39"/>
      <c r="W118" s="39"/>
      <c r="Y118" s="39"/>
      <c r="Z118" s="39"/>
    </row>
    <row r="119" spans="1:26" x14ac:dyDescent="0.3">
      <c r="A119" s="242"/>
      <c r="B119" s="243"/>
      <c r="C119" s="72">
        <v>23</v>
      </c>
      <c r="D119" s="72"/>
      <c r="E119" s="92"/>
      <c r="F119" s="72" t="s">
        <v>72</v>
      </c>
      <c r="G119" s="72"/>
      <c r="H119" s="92"/>
      <c r="J119" s="242"/>
      <c r="K119" s="243"/>
      <c r="L119" s="72">
        <v>23</v>
      </c>
      <c r="M119" s="72"/>
      <c r="N119" s="92"/>
      <c r="O119" s="72" t="s">
        <v>72</v>
      </c>
      <c r="P119" s="72"/>
      <c r="Q119" s="92"/>
      <c r="S119" s="242"/>
      <c r="T119" s="243"/>
      <c r="U119" s="72">
        <v>23</v>
      </c>
      <c r="V119" s="72"/>
      <c r="W119" s="92"/>
      <c r="X119" s="72" t="s">
        <v>72</v>
      </c>
      <c r="Y119" s="72"/>
      <c r="Z119" s="92"/>
    </row>
    <row r="120" spans="1:26" ht="57.6" x14ac:dyDescent="0.3">
      <c r="A120" s="244"/>
      <c r="B120" s="245"/>
      <c r="C120" s="94" t="s">
        <v>63</v>
      </c>
      <c r="D120" s="94" t="s">
        <v>73</v>
      </c>
      <c r="E120" s="95" t="s">
        <v>74</v>
      </c>
      <c r="F120" s="94" t="s">
        <v>75</v>
      </c>
      <c r="G120" s="94" t="s">
        <v>73</v>
      </c>
      <c r="H120" s="95" t="s">
        <v>76</v>
      </c>
      <c r="J120" s="244"/>
      <c r="K120" s="245"/>
      <c r="L120" s="94" t="s">
        <v>63</v>
      </c>
      <c r="M120" s="94" t="s">
        <v>73</v>
      </c>
      <c r="N120" s="95" t="s">
        <v>74</v>
      </c>
      <c r="O120" s="94" t="s">
        <v>75</v>
      </c>
      <c r="P120" s="94" t="s">
        <v>73</v>
      </c>
      <c r="Q120" s="95" t="s">
        <v>76</v>
      </c>
      <c r="S120" s="244"/>
      <c r="T120" s="245"/>
      <c r="U120" s="94" t="s">
        <v>63</v>
      </c>
      <c r="V120" s="94" t="s">
        <v>73</v>
      </c>
      <c r="W120" s="95" t="s">
        <v>74</v>
      </c>
      <c r="X120" s="94" t="s">
        <v>75</v>
      </c>
      <c r="Y120" s="94" t="s">
        <v>73</v>
      </c>
      <c r="Z120" s="95" t="s">
        <v>76</v>
      </c>
    </row>
    <row r="121" spans="1:26" x14ac:dyDescent="0.3">
      <c r="A121" s="81">
        <v>1</v>
      </c>
      <c r="B121" s="98" t="str">
        <f>B18</f>
        <v>Prior</v>
      </c>
      <c r="C121" s="99">
        <f>'SCH P INPUTS'!C128</f>
        <v>0</v>
      </c>
      <c r="D121" s="100">
        <f>'2017 SS DISCOUNT FACTORS'!S36</f>
        <v>0.98072199999999998</v>
      </c>
      <c r="E121" s="101">
        <f>C121*D121</f>
        <v>0</v>
      </c>
      <c r="F121" s="99">
        <f>'SCH P INPUTS'!C128+'SCH P INPUTS'!D128+'SCH P INPUTS'!E128</f>
        <v>0</v>
      </c>
      <c r="G121" s="118">
        <f>'2017 LOSS DISCOUNT FACTORS'!S37</f>
        <v>0.92796599999999996</v>
      </c>
      <c r="H121" s="101">
        <f>F121*G121</f>
        <v>0</v>
      </c>
      <c r="J121" s="81">
        <v>1</v>
      </c>
      <c r="K121" s="98" t="str">
        <f>B18</f>
        <v>Prior</v>
      </c>
      <c r="L121" s="99">
        <f>'SCH P INPUTS'!I128</f>
        <v>0</v>
      </c>
      <c r="M121" s="100">
        <f>'2017 SS DISCOUNT FACTORS'!S32</f>
        <v>0.94605600000000001</v>
      </c>
      <c r="N121" s="101">
        <f>L121*M121</f>
        <v>0</v>
      </c>
      <c r="O121" s="99">
        <f>'SCH P INPUTS'!I128+'SCH P INPUTS'!J128+'SCH P INPUTS'!K128</f>
        <v>0</v>
      </c>
      <c r="P121" s="118">
        <f>'2017 LOSS DISCOUNT FACTORS'!S33</f>
        <v>0.92182399999999998</v>
      </c>
      <c r="Q121" s="101">
        <f>O121*P121</f>
        <v>0</v>
      </c>
      <c r="S121" s="81">
        <v>1</v>
      </c>
      <c r="T121" s="98" t="str">
        <f>B18</f>
        <v>Prior</v>
      </c>
      <c r="U121" s="99">
        <f>'SCH P INPUTS'!O128</f>
        <v>0</v>
      </c>
      <c r="V121" s="100">
        <f>'2017 SS DISCOUNT FACTORS'!S33</f>
        <v>0.946739</v>
      </c>
      <c r="W121" s="101">
        <f>U121*V121</f>
        <v>0</v>
      </c>
      <c r="X121" s="99">
        <f>'SCH P INPUTS'!O128+'SCH P INPUTS'!P128+'SCH P INPUTS'!Q128</f>
        <v>0</v>
      </c>
      <c r="Y121" s="118">
        <f>'2017 LOSS DISCOUNT FACTORS'!S34</f>
        <v>0.88478100000000004</v>
      </c>
      <c r="Z121" s="101">
        <f>X121*Y121</f>
        <v>0</v>
      </c>
    </row>
    <row r="122" spans="1:26" x14ac:dyDescent="0.3">
      <c r="A122" s="83">
        <v>2</v>
      </c>
      <c r="B122" s="108">
        <f>B105</f>
        <v>2008</v>
      </c>
      <c r="C122" s="106">
        <f>'SCH P INPUTS'!C129</f>
        <v>0</v>
      </c>
      <c r="D122" s="104">
        <f>'2017 SS DISCOUNT FACTORS'!L36</f>
        <v>0.980298</v>
      </c>
      <c r="E122" s="105">
        <f t="shared" ref="E122:E131" si="46">C122*D122</f>
        <v>0</v>
      </c>
      <c r="F122" s="106">
        <f>'SCH P INPUTS'!C129+'SCH P INPUTS'!D129+'SCH P INPUTS'!E129</f>
        <v>0</v>
      </c>
      <c r="G122" s="119">
        <f>'2017 LOSS DISCOUNT FACTORS'!L37</f>
        <v>0.980298</v>
      </c>
      <c r="H122" s="105">
        <f t="shared" ref="H122:H131" si="47">F122*G122</f>
        <v>0</v>
      </c>
      <c r="J122" s="83">
        <v>2</v>
      </c>
      <c r="K122" s="108">
        <f>B122</f>
        <v>2008</v>
      </c>
      <c r="L122" s="106">
        <f>'SCH P INPUTS'!I129</f>
        <v>0</v>
      </c>
      <c r="M122" s="83">
        <f>'2017 SS DISCOUNT FACTORS'!L32</f>
        <v>0.96133500000000005</v>
      </c>
      <c r="N122" s="105">
        <f t="shared" ref="N122:N131" si="48">L122*M122</f>
        <v>0</v>
      </c>
      <c r="O122" s="106">
        <f>'SCH P INPUTS'!I129+'SCH P INPUTS'!J129+'SCH P INPUTS'!K129</f>
        <v>0</v>
      </c>
      <c r="P122" s="119">
        <f>'2017 LOSS DISCOUNT FACTORS'!L33</f>
        <v>0.91637900000000005</v>
      </c>
      <c r="Q122" s="105">
        <f t="shared" ref="Q122:Q131" si="49">O122*P122</f>
        <v>0</v>
      </c>
      <c r="S122" s="83">
        <v>2</v>
      </c>
      <c r="T122" s="108">
        <f>K122</f>
        <v>2008</v>
      </c>
      <c r="U122" s="106">
        <f>'SCH P INPUTS'!O129</f>
        <v>0</v>
      </c>
      <c r="V122" s="83">
        <f>'2017 SS DISCOUNT FACTORS'!L33</f>
        <v>0.92767999999999995</v>
      </c>
      <c r="W122" s="105">
        <f t="shared" ref="W122:W131" si="50">U122*V122</f>
        <v>0</v>
      </c>
      <c r="X122" s="106">
        <f>'SCH P INPUTS'!O129+'SCH P INPUTS'!P129+'SCH P INPUTS'!Q129</f>
        <v>0</v>
      </c>
      <c r="Y122" s="119">
        <f>'2017 LOSS DISCOUNT FACTORS'!L34</f>
        <v>0.86333099999999996</v>
      </c>
      <c r="Z122" s="105">
        <f t="shared" ref="Z122:Z131" si="51">X122*Y122</f>
        <v>0</v>
      </c>
    </row>
    <row r="123" spans="1:26" x14ac:dyDescent="0.3">
      <c r="A123" s="83">
        <v>3</v>
      </c>
      <c r="B123" s="108">
        <f t="shared" ref="B123:B131" si="52">B106</f>
        <v>2009</v>
      </c>
      <c r="C123" s="106">
        <f>'SCH P INPUTS'!C130</f>
        <v>0</v>
      </c>
      <c r="D123" s="83">
        <f>'2017 SS DISCOUNT FACTORS'!K36</f>
        <v>0.97515200000000002</v>
      </c>
      <c r="E123" s="105">
        <f t="shared" si="46"/>
        <v>0</v>
      </c>
      <c r="F123" s="106">
        <f>'SCH P INPUTS'!C130+'SCH P INPUTS'!D130+'SCH P INPUTS'!E130</f>
        <v>0</v>
      </c>
      <c r="G123" s="119">
        <f>'2017 LOSS DISCOUNT FACTORS'!K37</f>
        <v>0.96162499999999995</v>
      </c>
      <c r="H123" s="105">
        <f t="shared" si="47"/>
        <v>0</v>
      </c>
      <c r="J123" s="83">
        <v>3</v>
      </c>
      <c r="K123" s="108">
        <f t="shared" ref="K123:K131" si="53">B123</f>
        <v>2009</v>
      </c>
      <c r="L123" s="106">
        <f>'SCH P INPUTS'!I130</f>
        <v>0</v>
      </c>
      <c r="M123" s="83">
        <f>'2017 SS DISCOUNT FACTORS'!K32</f>
        <v>0.94275699999999996</v>
      </c>
      <c r="N123" s="105">
        <f t="shared" si="48"/>
        <v>0</v>
      </c>
      <c r="O123" s="106">
        <f>'SCH P INPUTS'!I130+'SCH P INPUTS'!J130+'SCH P INPUTS'!K130</f>
        <v>0</v>
      </c>
      <c r="P123" s="119">
        <f>'2017 LOSS DISCOUNT FACTORS'!K33</f>
        <v>0.89908500000000002</v>
      </c>
      <c r="Q123" s="105">
        <f t="shared" si="49"/>
        <v>0</v>
      </c>
      <c r="S123" s="83">
        <v>3</v>
      </c>
      <c r="T123" s="108">
        <f t="shared" ref="T123:T131" si="54">K123</f>
        <v>2009</v>
      </c>
      <c r="U123" s="106">
        <f>'SCH P INPUTS'!O130</f>
        <v>0</v>
      </c>
      <c r="V123" s="83">
        <f>'2017 SS DISCOUNT FACTORS'!K33</f>
        <v>0.91636700000000004</v>
      </c>
      <c r="W123" s="105">
        <f t="shared" si="50"/>
        <v>0</v>
      </c>
      <c r="X123" s="106">
        <f>'SCH P INPUTS'!O130+'SCH P INPUTS'!P130+'SCH P INPUTS'!Q130</f>
        <v>0</v>
      </c>
      <c r="Y123" s="119">
        <f>'2017 LOSS DISCOUNT FACTORS'!K34</f>
        <v>0.84530499999999997</v>
      </c>
      <c r="Z123" s="105">
        <f t="shared" si="51"/>
        <v>0</v>
      </c>
    </row>
    <row r="124" spans="1:26" x14ac:dyDescent="0.3">
      <c r="A124" s="83">
        <v>4</v>
      </c>
      <c r="B124" s="108">
        <f t="shared" si="52"/>
        <v>2010</v>
      </c>
      <c r="C124" s="106">
        <f>'SCH P INPUTS'!C131</f>
        <v>0</v>
      </c>
      <c r="D124" s="104">
        <f>'2017 SS DISCOUNT FACTORS'!J36</f>
        <v>0.91355299999999995</v>
      </c>
      <c r="E124" s="105">
        <f t="shared" si="46"/>
        <v>0</v>
      </c>
      <c r="F124" s="106">
        <f>'SCH P INPUTS'!C131+'SCH P INPUTS'!D131+'SCH P INPUTS'!E131</f>
        <v>0</v>
      </c>
      <c r="G124" s="119">
        <f>'2017 LOSS DISCOUNT FACTORS'!J37</f>
        <v>0.88444199999999995</v>
      </c>
      <c r="H124" s="105">
        <f t="shared" si="47"/>
        <v>0</v>
      </c>
      <c r="J124" s="83">
        <v>4</v>
      </c>
      <c r="K124" s="108">
        <f t="shared" si="53"/>
        <v>2010</v>
      </c>
      <c r="L124" s="106">
        <f>'SCH P INPUTS'!I131</f>
        <v>0</v>
      </c>
      <c r="M124" s="83">
        <f>'2017 SS DISCOUNT FACTORS'!J32</f>
        <v>0.94352800000000003</v>
      </c>
      <c r="N124" s="105">
        <f t="shared" si="48"/>
        <v>0</v>
      </c>
      <c r="O124" s="106">
        <f>'SCH P INPUTS'!I131+'SCH P INPUTS'!J131+'SCH P INPUTS'!K131</f>
        <v>0</v>
      </c>
      <c r="P124" s="119">
        <f>'2017 LOSS DISCOUNT FACTORS'!J33</f>
        <v>0.90891200000000005</v>
      </c>
      <c r="Q124" s="105">
        <f t="shared" si="49"/>
        <v>0</v>
      </c>
      <c r="S124" s="83">
        <v>4</v>
      </c>
      <c r="T124" s="108">
        <f t="shared" si="54"/>
        <v>2010</v>
      </c>
      <c r="U124" s="106">
        <f>'SCH P INPUTS'!O131</f>
        <v>0</v>
      </c>
      <c r="V124" s="83">
        <f>'2017 SS DISCOUNT FACTORS'!J33</f>
        <v>0.91029300000000002</v>
      </c>
      <c r="W124" s="105">
        <f t="shared" si="50"/>
        <v>0</v>
      </c>
      <c r="X124" s="106">
        <f>'SCH P INPUTS'!O131+'SCH P INPUTS'!P131+'SCH P INPUTS'!Q131</f>
        <v>0</v>
      </c>
      <c r="Y124" s="119">
        <f>'2017 LOSS DISCOUNT FACTORS'!J34</f>
        <v>0.70467999999999997</v>
      </c>
      <c r="Z124" s="105">
        <f t="shared" si="51"/>
        <v>0</v>
      </c>
    </row>
    <row r="125" spans="1:26" x14ac:dyDescent="0.3">
      <c r="A125" s="83">
        <v>5</v>
      </c>
      <c r="B125" s="108">
        <f t="shared" si="52"/>
        <v>2011</v>
      </c>
      <c r="C125" s="106">
        <f>'SCH P INPUTS'!C132</f>
        <v>0</v>
      </c>
      <c r="D125" s="83">
        <f>'2017 SS DISCOUNT FACTORS'!I36</f>
        <v>0.91740699999999997</v>
      </c>
      <c r="E125" s="105">
        <f t="shared" si="46"/>
        <v>0</v>
      </c>
      <c r="F125" s="106">
        <f>'SCH P INPUTS'!C132+'SCH P INPUTS'!D132+'SCH P INPUTS'!E132</f>
        <v>0</v>
      </c>
      <c r="G125" s="119">
        <f>'2017 LOSS DISCOUNT FACTORS'!I37</f>
        <v>0.88104199999999999</v>
      </c>
      <c r="H125" s="105">
        <f t="shared" si="47"/>
        <v>0</v>
      </c>
      <c r="J125" s="83">
        <v>5</v>
      </c>
      <c r="K125" s="108">
        <f t="shared" si="53"/>
        <v>2011</v>
      </c>
      <c r="L125" s="106">
        <f>'SCH P INPUTS'!I132</f>
        <v>0</v>
      </c>
      <c r="M125" s="83">
        <f>'2017 SS DISCOUNT FACTORS'!I32</f>
        <v>0.92285700000000004</v>
      </c>
      <c r="N125" s="105">
        <f t="shared" si="48"/>
        <v>0</v>
      </c>
      <c r="O125" s="106">
        <f>'SCH P INPUTS'!I132+'SCH P INPUTS'!J132+'SCH P INPUTS'!K132</f>
        <v>0</v>
      </c>
      <c r="P125" s="119">
        <f>'2017 LOSS DISCOUNT FACTORS'!I33</f>
        <v>0.90251000000000003</v>
      </c>
      <c r="Q125" s="105">
        <f t="shared" si="49"/>
        <v>0</v>
      </c>
      <c r="S125" s="83">
        <v>5</v>
      </c>
      <c r="T125" s="108">
        <f t="shared" si="54"/>
        <v>2011</v>
      </c>
      <c r="U125" s="106">
        <f>'SCH P INPUTS'!O132</f>
        <v>0</v>
      </c>
      <c r="V125" s="83">
        <f>'2017 SS DISCOUNT FACTORS'!I33</f>
        <v>0.64839400000000003</v>
      </c>
      <c r="W125" s="105">
        <f t="shared" si="50"/>
        <v>0</v>
      </c>
      <c r="X125" s="106">
        <f>'SCH P INPUTS'!O132+'SCH P INPUTS'!P132+'SCH P INPUTS'!Q132</f>
        <v>0</v>
      </c>
      <c r="Y125" s="119">
        <f>'2017 LOSS DISCOUNT FACTORS'!I34</f>
        <v>0.76835699999999996</v>
      </c>
      <c r="Z125" s="105">
        <f t="shared" si="51"/>
        <v>0</v>
      </c>
    </row>
    <row r="126" spans="1:26" x14ac:dyDescent="0.3">
      <c r="A126" s="83">
        <v>6</v>
      </c>
      <c r="B126" s="108">
        <f t="shared" si="52"/>
        <v>2012</v>
      </c>
      <c r="C126" s="106">
        <f>'SCH P INPUTS'!C133</f>
        <v>0</v>
      </c>
      <c r="D126" s="83">
        <f>'2017 SS DISCOUNT FACTORS'!H36</f>
        <v>0.93204600000000004</v>
      </c>
      <c r="E126" s="105">
        <f t="shared" si="46"/>
        <v>0</v>
      </c>
      <c r="F126" s="106">
        <f>'SCH P INPUTS'!C133+'SCH P INPUTS'!D133+'SCH P INPUTS'!E133</f>
        <v>0</v>
      </c>
      <c r="G126" s="119">
        <f>'2017 LOSS DISCOUNT FACTORS'!H37</f>
        <v>0.94767100000000004</v>
      </c>
      <c r="H126" s="105">
        <f t="shared" si="47"/>
        <v>0</v>
      </c>
      <c r="J126" s="83">
        <v>6</v>
      </c>
      <c r="K126" s="108">
        <f t="shared" si="53"/>
        <v>2012</v>
      </c>
      <c r="L126" s="106">
        <f>'SCH P INPUTS'!I133</f>
        <v>0</v>
      </c>
      <c r="M126" s="83">
        <f>'2017 SS DISCOUNT FACTORS'!H32</f>
        <v>0.94501299999999999</v>
      </c>
      <c r="N126" s="105">
        <f t="shared" si="48"/>
        <v>0</v>
      </c>
      <c r="O126" s="106">
        <f>'SCH P INPUTS'!I133+'SCH P INPUTS'!J133+'SCH P INPUTS'!K133</f>
        <v>0</v>
      </c>
      <c r="P126" s="119">
        <f>'2017 LOSS DISCOUNT FACTORS'!H33</f>
        <v>0.90849000000000002</v>
      </c>
      <c r="Q126" s="105">
        <f t="shared" si="49"/>
        <v>0</v>
      </c>
      <c r="S126" s="83">
        <v>6</v>
      </c>
      <c r="T126" s="108">
        <f t="shared" si="54"/>
        <v>2012</v>
      </c>
      <c r="U126" s="106">
        <f>'SCH P INPUTS'!O133</f>
        <v>0</v>
      </c>
      <c r="V126" s="104">
        <f>'2017 SS DISCOUNT FACTORS'!H33</f>
        <v>0.98182000000000003</v>
      </c>
      <c r="W126" s="105">
        <f t="shared" si="50"/>
        <v>0</v>
      </c>
      <c r="X126" s="106">
        <f>'SCH P INPUTS'!O133+'SCH P INPUTS'!P133+'SCH P INPUTS'!Q133</f>
        <v>0</v>
      </c>
      <c r="Y126" s="119">
        <f>'2017 LOSS DISCOUNT FACTORS'!H34</f>
        <v>0.86955000000000005</v>
      </c>
      <c r="Z126" s="105">
        <f t="shared" si="51"/>
        <v>0</v>
      </c>
    </row>
    <row r="127" spans="1:26" x14ac:dyDescent="0.3">
      <c r="A127" s="83">
        <v>7</v>
      </c>
      <c r="B127" s="108">
        <f t="shared" si="52"/>
        <v>2013</v>
      </c>
      <c r="C127" s="106">
        <f>'SCH P INPUTS'!C134</f>
        <v>0</v>
      </c>
      <c r="D127" s="83">
        <f>'2017 SS DISCOUNT FACTORS'!G36</f>
        <v>0.96324200000000004</v>
      </c>
      <c r="E127" s="105">
        <f t="shared" si="46"/>
        <v>0</v>
      </c>
      <c r="F127" s="106">
        <f>'SCH P INPUTS'!C134+'SCH P INPUTS'!D134+'SCH P INPUTS'!E134</f>
        <v>0</v>
      </c>
      <c r="G127" s="119">
        <f>'2017 LOSS DISCOUNT FACTORS'!G37</f>
        <v>0.96148400000000001</v>
      </c>
      <c r="H127" s="105">
        <f t="shared" si="47"/>
        <v>0</v>
      </c>
      <c r="J127" s="83">
        <v>7</v>
      </c>
      <c r="K127" s="108">
        <f t="shared" si="53"/>
        <v>2013</v>
      </c>
      <c r="L127" s="106">
        <f>'SCH P INPUTS'!I134</f>
        <v>0</v>
      </c>
      <c r="M127" s="83">
        <f>'2017 SS DISCOUNT FACTORS'!G32</f>
        <v>0.95142000000000004</v>
      </c>
      <c r="N127" s="105">
        <f t="shared" si="48"/>
        <v>0</v>
      </c>
      <c r="O127" s="106">
        <f>'SCH P INPUTS'!I134+'SCH P INPUTS'!J134+'SCH P INPUTS'!K134</f>
        <v>0</v>
      </c>
      <c r="P127" s="119">
        <f>'2017 LOSS DISCOUNT FACTORS'!G33</f>
        <v>0.92177299999999995</v>
      </c>
      <c r="Q127" s="105">
        <f t="shared" si="49"/>
        <v>0</v>
      </c>
      <c r="S127" s="83">
        <v>7</v>
      </c>
      <c r="T127" s="108">
        <f t="shared" si="54"/>
        <v>2013</v>
      </c>
      <c r="U127" s="106">
        <f>'SCH P INPUTS'!O134</f>
        <v>0</v>
      </c>
      <c r="V127" s="83">
        <f>'2017 SS DISCOUNT FACTORS'!G33</f>
        <v>0.94612399999999997</v>
      </c>
      <c r="W127" s="105">
        <f t="shared" si="50"/>
        <v>0</v>
      </c>
      <c r="X127" s="106">
        <f>'SCH P INPUTS'!O134+'SCH P INPUTS'!P134+'SCH P INPUTS'!Q134</f>
        <v>0</v>
      </c>
      <c r="Y127" s="119">
        <f>'2017 LOSS DISCOUNT FACTORS'!G34</f>
        <v>0.93442199999999997</v>
      </c>
      <c r="Z127" s="105">
        <f t="shared" si="51"/>
        <v>0</v>
      </c>
    </row>
    <row r="128" spans="1:26" x14ac:dyDescent="0.3">
      <c r="A128" s="83">
        <v>8</v>
      </c>
      <c r="B128" s="108">
        <f t="shared" si="52"/>
        <v>2014</v>
      </c>
      <c r="C128" s="106">
        <f>'SCH P INPUTS'!C135</f>
        <v>0</v>
      </c>
      <c r="D128" s="83">
        <f>'2017 SS DISCOUNT FACTORS'!F36</f>
        <v>0.96035300000000001</v>
      </c>
      <c r="E128" s="105">
        <f t="shared" si="46"/>
        <v>0</v>
      </c>
      <c r="F128" s="106">
        <f>'SCH P INPUTS'!C135+'SCH P INPUTS'!D135+'SCH P INPUTS'!E135</f>
        <v>0</v>
      </c>
      <c r="G128" s="119">
        <f>'2017 LOSS DISCOUNT FACTORS'!F37</f>
        <v>0.95498099999999997</v>
      </c>
      <c r="H128" s="105">
        <f t="shared" si="47"/>
        <v>0</v>
      </c>
      <c r="J128" s="83">
        <v>8</v>
      </c>
      <c r="K128" s="108">
        <f t="shared" si="53"/>
        <v>2014</v>
      </c>
      <c r="L128" s="106">
        <f>'SCH P INPUTS'!I135</f>
        <v>0</v>
      </c>
      <c r="M128" s="83">
        <f>'2017 SS DISCOUNT FACTORS'!F32</f>
        <v>0.95558299999999996</v>
      </c>
      <c r="N128" s="105">
        <f t="shared" si="48"/>
        <v>0</v>
      </c>
      <c r="O128" s="106">
        <f>'SCH P INPUTS'!I135+'SCH P INPUTS'!J135+'SCH P INPUTS'!K135</f>
        <v>0</v>
      </c>
      <c r="P128" s="119">
        <f>'2017 LOSS DISCOUNT FACTORS'!F33</f>
        <v>0.93572900000000003</v>
      </c>
      <c r="Q128" s="105">
        <f t="shared" si="49"/>
        <v>0</v>
      </c>
      <c r="S128" s="83">
        <v>8</v>
      </c>
      <c r="T128" s="108">
        <f t="shared" si="54"/>
        <v>2014</v>
      </c>
      <c r="U128" s="106">
        <f>'SCH P INPUTS'!O135</f>
        <v>0</v>
      </c>
      <c r="V128" s="83">
        <f>'2017 SS DISCOUNT FACTORS'!F33</f>
        <v>0.96847300000000003</v>
      </c>
      <c r="W128" s="105">
        <f t="shared" si="50"/>
        <v>0</v>
      </c>
      <c r="X128" s="106">
        <f>'SCH P INPUTS'!O135+'SCH P INPUTS'!P135+'SCH P INPUTS'!Q135</f>
        <v>0</v>
      </c>
      <c r="Y128" s="119">
        <f>'2017 LOSS DISCOUNT FACTORS'!F34</f>
        <v>0.93399200000000004</v>
      </c>
      <c r="Z128" s="105">
        <f t="shared" si="51"/>
        <v>0</v>
      </c>
    </row>
    <row r="129" spans="1:26" x14ac:dyDescent="0.3">
      <c r="A129" s="83">
        <v>9</v>
      </c>
      <c r="B129" s="108">
        <f t="shared" si="52"/>
        <v>2015</v>
      </c>
      <c r="C129" s="106">
        <f>'SCH P INPUTS'!C136</f>
        <v>0</v>
      </c>
      <c r="D129" s="104">
        <f>'2017 SS DISCOUNT FACTORS'!E36</f>
        <v>0.96186300000000002</v>
      </c>
      <c r="E129" s="105">
        <f t="shared" si="46"/>
        <v>0</v>
      </c>
      <c r="F129" s="106">
        <f>'SCH P INPUTS'!C136+'SCH P INPUTS'!D136+'SCH P INPUTS'!E136</f>
        <v>0</v>
      </c>
      <c r="G129" s="119">
        <f>'2017 LOSS DISCOUNT FACTORS'!E37</f>
        <v>0.953179</v>
      </c>
      <c r="H129" s="105">
        <f t="shared" si="47"/>
        <v>0</v>
      </c>
      <c r="J129" s="83">
        <v>9</v>
      </c>
      <c r="K129" s="108">
        <f t="shared" si="53"/>
        <v>2015</v>
      </c>
      <c r="L129" s="106">
        <f>'SCH P INPUTS'!I136</f>
        <v>0</v>
      </c>
      <c r="M129" s="104">
        <f>'2017 SS DISCOUNT FACTORS'!E32</f>
        <v>0.95010399999999995</v>
      </c>
      <c r="N129" s="105">
        <f t="shared" si="48"/>
        <v>0</v>
      </c>
      <c r="O129" s="106">
        <f>'SCH P INPUTS'!I136+'SCH P INPUTS'!J136+'SCH P INPUTS'!K136</f>
        <v>0</v>
      </c>
      <c r="P129" s="119">
        <f>'2017 LOSS DISCOUNT FACTORS'!E33</f>
        <v>0.93474800000000002</v>
      </c>
      <c r="Q129" s="105">
        <f t="shared" si="49"/>
        <v>0</v>
      </c>
      <c r="S129" s="83">
        <v>9</v>
      </c>
      <c r="T129" s="108">
        <f t="shared" si="54"/>
        <v>2015</v>
      </c>
      <c r="U129" s="106">
        <f>'SCH P INPUTS'!O136</f>
        <v>0</v>
      </c>
      <c r="V129" s="104">
        <f>'2017 SS DISCOUNT FACTORS'!E33</f>
        <v>0.93731299999999995</v>
      </c>
      <c r="W129" s="105">
        <f t="shared" si="50"/>
        <v>0</v>
      </c>
      <c r="X129" s="106">
        <f>'SCH P INPUTS'!O136+'SCH P INPUTS'!P136+'SCH P INPUTS'!Q136</f>
        <v>0</v>
      </c>
      <c r="Y129" s="119">
        <f>'2017 LOSS DISCOUNT FACTORS'!E34</f>
        <v>0.91482600000000003</v>
      </c>
      <c r="Z129" s="105">
        <f t="shared" si="51"/>
        <v>0</v>
      </c>
    </row>
    <row r="130" spans="1:26" x14ac:dyDescent="0.3">
      <c r="A130" s="83">
        <v>10</v>
      </c>
      <c r="B130" s="108">
        <f t="shared" si="52"/>
        <v>2016</v>
      </c>
      <c r="C130" s="106">
        <f>'SCH P INPUTS'!C137</f>
        <v>0</v>
      </c>
      <c r="D130" s="83">
        <f>'2017 SS DISCOUNT FACTORS'!D36</f>
        <v>0.94376300000000002</v>
      </c>
      <c r="E130" s="105">
        <f t="shared" si="46"/>
        <v>0</v>
      </c>
      <c r="F130" s="106">
        <f>'SCH P INPUTS'!C137+'SCH P INPUTS'!D137+'SCH P INPUTS'!E137</f>
        <v>0</v>
      </c>
      <c r="G130" s="119">
        <f>'2017 LOSS DISCOUNT FACTORS'!D37</f>
        <v>0.94780500000000001</v>
      </c>
      <c r="H130" s="105">
        <f t="shared" si="47"/>
        <v>0</v>
      </c>
      <c r="I130" s="25"/>
      <c r="J130" s="83">
        <v>10</v>
      </c>
      <c r="K130" s="108">
        <f t="shared" si="53"/>
        <v>2016</v>
      </c>
      <c r="L130" s="106">
        <f>'SCH P INPUTS'!I137</f>
        <v>0</v>
      </c>
      <c r="M130" s="83">
        <f>'2017 SS DISCOUNT FACTORS'!D32</f>
        <v>0.94854000000000005</v>
      </c>
      <c r="N130" s="105">
        <f t="shared" si="48"/>
        <v>0</v>
      </c>
      <c r="O130" s="106">
        <f>'SCH P INPUTS'!I137+'SCH P INPUTS'!J137+'SCH P INPUTS'!K137</f>
        <v>0</v>
      </c>
      <c r="P130" s="119">
        <f>'2017 LOSS DISCOUNT FACTORS'!D33</f>
        <v>0.93400399999999995</v>
      </c>
      <c r="Q130" s="105">
        <f t="shared" si="49"/>
        <v>0</v>
      </c>
      <c r="R130" s="25"/>
      <c r="S130" s="83">
        <v>10</v>
      </c>
      <c r="T130" s="108">
        <f t="shared" si="54"/>
        <v>2016</v>
      </c>
      <c r="U130" s="106">
        <f>'SCH P INPUTS'!O137</f>
        <v>0</v>
      </c>
      <c r="V130" s="83">
        <f>'2017 SS DISCOUNT FACTORS'!D33</f>
        <v>0.95199900000000004</v>
      </c>
      <c r="W130" s="105">
        <f t="shared" si="50"/>
        <v>0</v>
      </c>
      <c r="X130" s="106">
        <f>'SCH P INPUTS'!O137+'SCH P INPUTS'!P137+'SCH P INPUTS'!Q137</f>
        <v>0</v>
      </c>
      <c r="Y130" s="119">
        <f>'2017 LOSS DISCOUNT FACTORS'!D34</f>
        <v>0.93615499999999996</v>
      </c>
      <c r="Z130" s="105">
        <f t="shared" si="51"/>
        <v>0</v>
      </c>
    </row>
    <row r="131" spans="1:26" x14ac:dyDescent="0.3">
      <c r="A131" s="96">
        <v>11</v>
      </c>
      <c r="B131" s="109">
        <f t="shared" si="52"/>
        <v>2017</v>
      </c>
      <c r="C131" s="110">
        <f>'SCH P INPUTS'!C138</f>
        <v>0</v>
      </c>
      <c r="D131" s="111">
        <f>'2017 SS DISCOUNT FACTORS'!C36</f>
        <v>0.92686299999999999</v>
      </c>
      <c r="E131" s="112">
        <f t="shared" si="46"/>
        <v>0</v>
      </c>
      <c r="F131" s="110">
        <f>'SCH P INPUTS'!C138+'SCH P INPUTS'!D138+'SCH P INPUTS'!E138</f>
        <v>0</v>
      </c>
      <c r="G131" s="111">
        <f>'2017 LOSS DISCOUNT FACTORS'!C37</f>
        <v>0.94290799999999997</v>
      </c>
      <c r="H131" s="112">
        <f t="shared" si="47"/>
        <v>0</v>
      </c>
      <c r="J131" s="96">
        <v>11</v>
      </c>
      <c r="K131" s="109">
        <f t="shared" si="53"/>
        <v>2017</v>
      </c>
      <c r="L131" s="110">
        <f>'SCH P INPUTS'!I138</f>
        <v>0</v>
      </c>
      <c r="M131" s="111">
        <f>'2017 SS DISCOUNT FACTORS'!C32</f>
        <v>0.94741200000000003</v>
      </c>
      <c r="N131" s="112">
        <f t="shared" si="48"/>
        <v>0</v>
      </c>
      <c r="O131" s="110">
        <f>'SCH P INPUTS'!I138+'SCH P INPUTS'!J138+'SCH P INPUTS'!K138</f>
        <v>0</v>
      </c>
      <c r="P131" s="111">
        <f>'2017 LOSS DISCOUNT FACTORS'!C33</f>
        <v>0.93203800000000003</v>
      </c>
      <c r="Q131" s="112">
        <f t="shared" si="49"/>
        <v>0</v>
      </c>
      <c r="S131" s="96">
        <v>11</v>
      </c>
      <c r="T131" s="109">
        <f t="shared" si="54"/>
        <v>2017</v>
      </c>
      <c r="U131" s="110">
        <f>'SCH P INPUTS'!O138</f>
        <v>0</v>
      </c>
      <c r="V131" s="111">
        <f>'2017 SS DISCOUNT FACTORS'!C33</f>
        <v>0.94819200000000003</v>
      </c>
      <c r="W131" s="112">
        <f t="shared" si="50"/>
        <v>0</v>
      </c>
      <c r="X131" s="110">
        <f>'SCH P INPUTS'!O138+'SCH P INPUTS'!P138+'SCH P INPUTS'!Q138</f>
        <v>0</v>
      </c>
      <c r="Y131" s="111">
        <f>'2017 LOSS DISCOUNT FACTORS'!C34</f>
        <v>0.93151499999999998</v>
      </c>
      <c r="Z131" s="112">
        <f t="shared" si="51"/>
        <v>0</v>
      </c>
    </row>
    <row r="132" spans="1:26" x14ac:dyDescent="0.3">
      <c r="A132" s="96">
        <v>12</v>
      </c>
      <c r="B132" s="113" t="s">
        <v>66</v>
      </c>
      <c r="C132" s="110">
        <f>SUM(C121:C131)</f>
        <v>0</v>
      </c>
      <c r="D132" s="110"/>
      <c r="E132" s="112">
        <f>SUM(E121:E131)</f>
        <v>0</v>
      </c>
      <c r="F132" s="110">
        <f>SUM(F121:F131)</f>
        <v>0</v>
      </c>
      <c r="G132" s="110"/>
      <c r="H132" s="112">
        <f>SUM(H121:H131)</f>
        <v>0</v>
      </c>
      <c r="J132" s="96">
        <v>12</v>
      </c>
      <c r="K132" s="113" t="s">
        <v>66</v>
      </c>
      <c r="L132" s="110">
        <f>SUM(L121:L131)</f>
        <v>0</v>
      </c>
      <c r="M132" s="110"/>
      <c r="N132" s="112">
        <f>SUM(N121:N131)</f>
        <v>0</v>
      </c>
      <c r="O132" s="110">
        <f>SUM(O121:O131)</f>
        <v>0</v>
      </c>
      <c r="P132" s="110"/>
      <c r="Q132" s="112">
        <f>SUM(Q121:Q131)</f>
        <v>0</v>
      </c>
      <c r="S132" s="96">
        <v>12</v>
      </c>
      <c r="T132" s="113" t="s">
        <v>66</v>
      </c>
      <c r="U132" s="110">
        <f>SUM(U121:U131)</f>
        <v>0</v>
      </c>
      <c r="V132" s="110"/>
      <c r="W132" s="112">
        <f>SUM(W121:W131)</f>
        <v>0</v>
      </c>
      <c r="X132" s="110">
        <f>SUM(X121:X131)</f>
        <v>0</v>
      </c>
      <c r="Y132" s="110"/>
      <c r="Z132" s="112">
        <f>SUM(Z121:Z131)</f>
        <v>0</v>
      </c>
    </row>
    <row r="134" spans="1:26" x14ac:dyDescent="0.3">
      <c r="A134" s="247">
        <v>22</v>
      </c>
      <c r="B134" s="247"/>
      <c r="C134" s="247"/>
      <c r="D134" s="247"/>
      <c r="E134" s="247"/>
      <c r="F134" s="247"/>
      <c r="G134" s="247"/>
      <c r="H134" s="247"/>
      <c r="J134" s="247">
        <v>23</v>
      </c>
      <c r="K134" s="247"/>
      <c r="L134" s="247"/>
      <c r="M134" s="247"/>
      <c r="N134" s="247"/>
      <c r="O134" s="247"/>
      <c r="P134" s="247"/>
      <c r="Q134" s="247"/>
      <c r="S134" s="252">
        <v>11</v>
      </c>
      <c r="T134" s="252"/>
      <c r="U134" s="252"/>
      <c r="V134" s="252"/>
      <c r="W134" s="252"/>
      <c r="X134" s="252"/>
      <c r="Y134" s="252"/>
      <c r="Z134" s="252"/>
    </row>
    <row r="135" spans="1:26" x14ac:dyDescent="0.3">
      <c r="A135" s="39" t="s">
        <v>57</v>
      </c>
      <c r="C135" s="39" t="s">
        <v>30</v>
      </c>
      <c r="D135" s="39"/>
      <c r="E135" s="39"/>
      <c r="G135" s="39"/>
      <c r="H135" s="39"/>
      <c r="I135" s="39"/>
      <c r="J135" s="39" t="s">
        <v>57</v>
      </c>
      <c r="L135" s="39" t="s">
        <v>31</v>
      </c>
      <c r="M135" s="39"/>
      <c r="N135" s="39"/>
      <c r="P135" s="39"/>
      <c r="Q135" s="39"/>
      <c r="R135" s="39"/>
      <c r="S135" s="39" t="s">
        <v>57</v>
      </c>
      <c r="U135" s="39" t="s">
        <v>123</v>
      </c>
      <c r="V135" s="39"/>
      <c r="W135" s="39"/>
      <c r="Y135" s="39"/>
      <c r="Z135" s="39"/>
    </row>
    <row r="136" spans="1:26" x14ac:dyDescent="0.3">
      <c r="A136" s="242"/>
      <c r="B136" s="243"/>
      <c r="C136" s="72">
        <v>23</v>
      </c>
      <c r="D136" s="72"/>
      <c r="E136" s="92"/>
      <c r="F136" s="72" t="s">
        <v>72</v>
      </c>
      <c r="G136" s="72"/>
      <c r="H136" s="92"/>
      <c r="J136" s="242"/>
      <c r="K136" s="243"/>
      <c r="L136" s="72">
        <v>23</v>
      </c>
      <c r="M136" s="72"/>
      <c r="N136" s="92"/>
      <c r="O136" s="72" t="s">
        <v>72</v>
      </c>
      <c r="P136" s="72"/>
      <c r="Q136" s="92"/>
      <c r="S136" s="242"/>
      <c r="T136" s="243"/>
      <c r="U136" s="72">
        <v>23</v>
      </c>
      <c r="V136" s="72"/>
      <c r="W136" s="92"/>
      <c r="X136" s="72" t="s">
        <v>72</v>
      </c>
      <c r="Y136" s="72"/>
      <c r="Z136" s="92"/>
    </row>
    <row r="137" spans="1:26" ht="57.6" x14ac:dyDescent="0.3">
      <c r="A137" s="244"/>
      <c r="B137" s="245"/>
      <c r="C137" s="94" t="s">
        <v>63</v>
      </c>
      <c r="D137" s="94" t="s">
        <v>73</v>
      </c>
      <c r="E137" s="95" t="s">
        <v>74</v>
      </c>
      <c r="F137" s="94" t="s">
        <v>75</v>
      </c>
      <c r="G137" s="94" t="s">
        <v>73</v>
      </c>
      <c r="H137" s="95" t="s">
        <v>76</v>
      </c>
      <c r="J137" s="244"/>
      <c r="K137" s="245"/>
      <c r="L137" s="94" t="s">
        <v>63</v>
      </c>
      <c r="M137" s="94" t="s">
        <v>73</v>
      </c>
      <c r="N137" s="95" t="s">
        <v>74</v>
      </c>
      <c r="O137" s="94" t="s">
        <v>75</v>
      </c>
      <c r="P137" s="94" t="s">
        <v>73</v>
      </c>
      <c r="Q137" s="95" t="s">
        <v>76</v>
      </c>
      <c r="S137" s="244"/>
      <c r="T137" s="245"/>
      <c r="U137" s="94" t="s">
        <v>63</v>
      </c>
      <c r="V137" s="94" t="s">
        <v>73</v>
      </c>
      <c r="W137" s="95" t="s">
        <v>74</v>
      </c>
      <c r="X137" s="94" t="s">
        <v>75</v>
      </c>
      <c r="Y137" s="94" t="s">
        <v>73</v>
      </c>
      <c r="Z137" s="95" t="s">
        <v>76</v>
      </c>
    </row>
    <row r="138" spans="1:26" x14ac:dyDescent="0.3">
      <c r="A138" s="81">
        <v>1</v>
      </c>
      <c r="B138" s="98" t="str">
        <f>B18</f>
        <v>Prior</v>
      </c>
      <c r="C138" s="99">
        <f>'SCH P INPUTS'!C145</f>
        <v>0</v>
      </c>
      <c r="D138" s="100">
        <f>'2017 SS DISCOUNT FACTORS'!S37</f>
        <v>0.99170400000000003</v>
      </c>
      <c r="E138" s="101">
        <f>C138*D138</f>
        <v>0</v>
      </c>
      <c r="F138" s="99">
        <f>'SCH P INPUTS'!C145+'SCH P INPUTS'!D145+'SCH P INPUTS'!E145</f>
        <v>0</v>
      </c>
      <c r="G138" s="118">
        <f>'2017 LOSS DISCOUNT FACTORS'!S38</f>
        <v>0.99170400000000003</v>
      </c>
      <c r="H138" s="101">
        <f>F138*G138</f>
        <v>0</v>
      </c>
      <c r="J138" s="81">
        <v>1</v>
      </c>
      <c r="K138" s="98" t="str">
        <f>B18</f>
        <v>Prior</v>
      </c>
      <c r="L138" s="99">
        <f>'SCH P INPUTS'!I145</f>
        <v>0</v>
      </c>
      <c r="M138" s="100">
        <f>'2017 SS DISCOUNT FACTORS'!S38</f>
        <v>0.99170400000000003</v>
      </c>
      <c r="N138" s="101">
        <f>L138*M138</f>
        <v>0</v>
      </c>
      <c r="O138" s="99">
        <f>'SCH P INPUTS'!I145+'SCH P INPUTS'!J145+'SCH P INPUTS'!K145</f>
        <v>0</v>
      </c>
      <c r="P138" s="118">
        <f>'2017 LOSS DISCOUNT FACTORS'!S39</f>
        <v>0.99170400000000003</v>
      </c>
      <c r="Q138" s="101">
        <f>O138*P138</f>
        <v>0</v>
      </c>
      <c r="S138" s="81">
        <v>1</v>
      </c>
      <c r="T138" s="98" t="str">
        <f t="shared" ref="T138" si="55">B18</f>
        <v>Prior</v>
      </c>
      <c r="U138" s="99">
        <f>'SCH P INPUTS'!O145</f>
        <v>0</v>
      </c>
      <c r="V138" s="100">
        <f>'2017 SS DISCOUNT FACTORS'!S26</f>
        <v>0.99170400000000003</v>
      </c>
      <c r="W138" s="101">
        <f>U138*V138</f>
        <v>0</v>
      </c>
      <c r="X138" s="99">
        <f>'SCH P INPUTS'!O145+'SCH P INPUTS'!P145+'SCH P INPUTS'!Q145</f>
        <v>0</v>
      </c>
      <c r="Y138" s="118">
        <f>'2017 LOSS DISCOUNT FACTORS'!S27</f>
        <v>0.99170400000000003</v>
      </c>
      <c r="Z138" s="101">
        <f>X138*Y138</f>
        <v>0</v>
      </c>
    </row>
    <row r="139" spans="1:26" x14ac:dyDescent="0.3">
      <c r="A139" s="83">
        <v>2</v>
      </c>
      <c r="B139" s="108">
        <f>B122</f>
        <v>2008</v>
      </c>
      <c r="C139" s="4"/>
      <c r="D139" s="5"/>
      <c r="E139" s="6"/>
      <c r="F139" s="4"/>
      <c r="G139" s="7"/>
      <c r="H139" s="6"/>
      <c r="J139" s="83">
        <v>2</v>
      </c>
      <c r="K139" s="108">
        <f>B139</f>
        <v>2008</v>
      </c>
      <c r="L139" s="4"/>
      <c r="M139" s="5"/>
      <c r="N139" s="6"/>
      <c r="O139" s="4"/>
      <c r="P139" s="7"/>
      <c r="Q139" s="6"/>
      <c r="S139" s="83">
        <v>2</v>
      </c>
      <c r="T139" s="108">
        <f>K139</f>
        <v>2008</v>
      </c>
      <c r="U139" s="4"/>
      <c r="V139" s="5"/>
      <c r="W139" s="6"/>
      <c r="X139" s="4"/>
      <c r="Y139" s="7"/>
      <c r="Z139" s="6"/>
    </row>
    <row r="140" spans="1:26" x14ac:dyDescent="0.3">
      <c r="A140" s="83">
        <v>3</v>
      </c>
      <c r="B140" s="108">
        <f t="shared" ref="B140:B148" si="56">B123</f>
        <v>2009</v>
      </c>
      <c r="C140" s="4"/>
      <c r="D140" s="5"/>
      <c r="E140" s="6"/>
      <c r="F140" s="4"/>
      <c r="G140" s="7"/>
      <c r="H140" s="6"/>
      <c r="J140" s="83">
        <v>3</v>
      </c>
      <c r="K140" s="108">
        <f t="shared" ref="K140:K148" si="57">B140</f>
        <v>2009</v>
      </c>
      <c r="L140" s="4"/>
      <c r="M140" s="5"/>
      <c r="N140" s="6"/>
      <c r="O140" s="4"/>
      <c r="P140" s="7"/>
      <c r="Q140" s="6"/>
      <c r="S140" s="83">
        <v>3</v>
      </c>
      <c r="T140" s="108">
        <f t="shared" ref="T140:T148" si="58">K140</f>
        <v>2009</v>
      </c>
      <c r="U140" s="4"/>
      <c r="V140" s="5"/>
      <c r="W140" s="6"/>
      <c r="X140" s="4"/>
      <c r="Y140" s="7"/>
      <c r="Z140" s="6"/>
    </row>
    <row r="141" spans="1:26" x14ac:dyDescent="0.3">
      <c r="A141" s="83">
        <v>4</v>
      </c>
      <c r="B141" s="108">
        <f t="shared" si="56"/>
        <v>2010</v>
      </c>
      <c r="C141" s="4"/>
      <c r="D141" s="5"/>
      <c r="E141" s="6"/>
      <c r="F141" s="4"/>
      <c r="G141" s="7"/>
      <c r="H141" s="6"/>
      <c r="J141" s="83">
        <v>4</v>
      </c>
      <c r="K141" s="108">
        <f t="shared" si="57"/>
        <v>2010</v>
      </c>
      <c r="L141" s="4"/>
      <c r="M141" s="5"/>
      <c r="N141" s="6"/>
      <c r="O141" s="4"/>
      <c r="P141" s="7"/>
      <c r="Q141" s="6"/>
      <c r="S141" s="83">
        <v>4</v>
      </c>
      <c r="T141" s="108">
        <f t="shared" si="58"/>
        <v>2010</v>
      </c>
      <c r="U141" s="4"/>
      <c r="V141" s="5"/>
      <c r="W141" s="6"/>
      <c r="X141" s="4"/>
      <c r="Y141" s="7"/>
      <c r="Z141" s="6"/>
    </row>
    <row r="142" spans="1:26" x14ac:dyDescent="0.3">
      <c r="A142" s="83">
        <v>5</v>
      </c>
      <c r="B142" s="108">
        <f t="shared" si="56"/>
        <v>2011</v>
      </c>
      <c r="C142" s="4"/>
      <c r="D142" s="5"/>
      <c r="E142" s="6"/>
      <c r="F142" s="4"/>
      <c r="G142" s="7"/>
      <c r="H142" s="6"/>
      <c r="J142" s="83">
        <v>5</v>
      </c>
      <c r="K142" s="108">
        <f t="shared" si="57"/>
        <v>2011</v>
      </c>
      <c r="L142" s="4"/>
      <c r="M142" s="5"/>
      <c r="N142" s="6"/>
      <c r="O142" s="4"/>
      <c r="P142" s="7"/>
      <c r="Q142" s="6"/>
      <c r="S142" s="83">
        <v>5</v>
      </c>
      <c r="T142" s="108">
        <f t="shared" si="58"/>
        <v>2011</v>
      </c>
      <c r="U142" s="4"/>
      <c r="V142" s="5"/>
      <c r="W142" s="6"/>
      <c r="X142" s="4"/>
      <c r="Y142" s="7"/>
      <c r="Z142" s="6"/>
    </row>
    <row r="143" spans="1:26" x14ac:dyDescent="0.3">
      <c r="A143" s="83">
        <v>6</v>
      </c>
      <c r="B143" s="108">
        <f t="shared" si="56"/>
        <v>2012</v>
      </c>
      <c r="C143" s="4"/>
      <c r="D143" s="5"/>
      <c r="E143" s="6"/>
      <c r="F143" s="4"/>
      <c r="G143" s="7"/>
      <c r="H143" s="6"/>
      <c r="J143" s="83">
        <v>6</v>
      </c>
      <c r="K143" s="108">
        <f t="shared" si="57"/>
        <v>2012</v>
      </c>
      <c r="L143" s="4"/>
      <c r="M143" s="5"/>
      <c r="N143" s="6"/>
      <c r="O143" s="4"/>
      <c r="P143" s="7"/>
      <c r="Q143" s="6"/>
      <c r="S143" s="83">
        <v>6</v>
      </c>
      <c r="T143" s="108">
        <f t="shared" si="58"/>
        <v>2012</v>
      </c>
      <c r="U143" s="4"/>
      <c r="V143" s="5"/>
      <c r="W143" s="6"/>
      <c r="X143" s="4"/>
      <c r="Y143" s="7"/>
      <c r="Z143" s="6"/>
    </row>
    <row r="144" spans="1:26" x14ac:dyDescent="0.3">
      <c r="A144" s="83">
        <v>7</v>
      </c>
      <c r="B144" s="108">
        <f t="shared" si="56"/>
        <v>2013</v>
      </c>
      <c r="C144" s="4"/>
      <c r="D144" s="5"/>
      <c r="E144" s="6"/>
      <c r="F144" s="4"/>
      <c r="G144" s="7"/>
      <c r="H144" s="6"/>
      <c r="J144" s="83">
        <v>7</v>
      </c>
      <c r="K144" s="108">
        <f t="shared" si="57"/>
        <v>2013</v>
      </c>
      <c r="L144" s="4"/>
      <c r="M144" s="5"/>
      <c r="N144" s="6"/>
      <c r="O144" s="4"/>
      <c r="P144" s="7"/>
      <c r="Q144" s="6"/>
      <c r="S144" s="83">
        <v>7</v>
      </c>
      <c r="T144" s="108">
        <f t="shared" si="58"/>
        <v>2013</v>
      </c>
      <c r="U144" s="4"/>
      <c r="V144" s="5"/>
      <c r="W144" s="6"/>
      <c r="X144" s="4"/>
      <c r="Y144" s="7"/>
      <c r="Z144" s="6"/>
    </row>
    <row r="145" spans="1:26" x14ac:dyDescent="0.3">
      <c r="A145" s="83">
        <v>8</v>
      </c>
      <c r="B145" s="108">
        <f t="shared" si="56"/>
        <v>2014</v>
      </c>
      <c r="C145" s="4"/>
      <c r="D145" s="5"/>
      <c r="E145" s="6"/>
      <c r="F145" s="4"/>
      <c r="G145" s="7"/>
      <c r="H145" s="6"/>
      <c r="J145" s="83">
        <v>8</v>
      </c>
      <c r="K145" s="108">
        <f t="shared" si="57"/>
        <v>2014</v>
      </c>
      <c r="L145" s="4"/>
      <c r="M145" s="5"/>
      <c r="N145" s="6"/>
      <c r="O145" s="4"/>
      <c r="P145" s="7"/>
      <c r="Q145" s="6"/>
      <c r="S145" s="83">
        <v>8</v>
      </c>
      <c r="T145" s="108">
        <f t="shared" si="58"/>
        <v>2014</v>
      </c>
      <c r="U145" s="4"/>
      <c r="V145" s="5"/>
      <c r="W145" s="6"/>
      <c r="X145" s="4"/>
      <c r="Y145" s="7"/>
      <c r="Z145" s="6"/>
    </row>
    <row r="146" spans="1:26" x14ac:dyDescent="0.3">
      <c r="A146" s="83">
        <v>9</v>
      </c>
      <c r="B146" s="108">
        <f t="shared" si="56"/>
        <v>2015</v>
      </c>
      <c r="C146" s="4"/>
      <c r="D146" s="8"/>
      <c r="E146" s="6"/>
      <c r="F146" s="4"/>
      <c r="G146" s="7"/>
      <c r="H146" s="6"/>
      <c r="J146" s="83">
        <v>9</v>
      </c>
      <c r="K146" s="108">
        <f t="shared" si="57"/>
        <v>2015</v>
      </c>
      <c r="L146" s="4"/>
      <c r="M146" s="8"/>
      <c r="N146" s="6"/>
      <c r="O146" s="4"/>
      <c r="P146" s="7"/>
      <c r="Q146" s="6"/>
      <c r="S146" s="83">
        <v>9</v>
      </c>
      <c r="T146" s="108">
        <f t="shared" si="58"/>
        <v>2015</v>
      </c>
      <c r="U146" s="4"/>
      <c r="V146" s="8"/>
      <c r="W146" s="6"/>
      <c r="X146" s="4"/>
      <c r="Y146" s="7"/>
      <c r="Z146" s="6"/>
    </row>
    <row r="147" spans="1:26" x14ac:dyDescent="0.3">
      <c r="A147" s="83">
        <v>10</v>
      </c>
      <c r="B147" s="108">
        <f t="shared" si="56"/>
        <v>2016</v>
      </c>
      <c r="C147" s="106">
        <f>'SCH P INPUTS'!C154</f>
        <v>0</v>
      </c>
      <c r="D147" s="83">
        <f>'2017 SS DISCOUNT FACTORS'!D37</f>
        <v>0.98466900000000002</v>
      </c>
      <c r="E147" s="105">
        <f>C147*D147</f>
        <v>0</v>
      </c>
      <c r="F147" s="106">
        <f>'SCH P INPUTS'!C154+'SCH P INPUTS'!D154+'SCH P INPUTS'!E154</f>
        <v>0</v>
      </c>
      <c r="G147" s="119">
        <f>'2017 LOSS DISCOUNT FACTORS'!D38</f>
        <v>0.98466900000000002</v>
      </c>
      <c r="H147" s="105">
        <f>F147*G147</f>
        <v>0</v>
      </c>
      <c r="J147" s="83">
        <v>10</v>
      </c>
      <c r="K147" s="108">
        <f t="shared" si="57"/>
        <v>2016</v>
      </c>
      <c r="L147" s="106">
        <f>'SCH P INPUTS'!I154</f>
        <v>0</v>
      </c>
      <c r="M147" s="83">
        <f>'2017 SS DISCOUNT FACTORS'!D38</f>
        <v>0.98466900000000002</v>
      </c>
      <c r="N147" s="105">
        <f>L147*M147</f>
        <v>0</v>
      </c>
      <c r="O147" s="106">
        <f>'SCH P INPUTS'!I154+'SCH P INPUTS'!J154+'SCH P INPUTS'!K154</f>
        <v>0</v>
      </c>
      <c r="P147" s="119">
        <f>'2017 LOSS DISCOUNT FACTORS'!D39</f>
        <v>0.98466900000000002</v>
      </c>
      <c r="Q147" s="105">
        <f>O147*P147</f>
        <v>0</v>
      </c>
      <c r="S147" s="83">
        <v>10</v>
      </c>
      <c r="T147" s="108">
        <f t="shared" si="58"/>
        <v>2016</v>
      </c>
      <c r="U147" s="106">
        <f>'SCH P INPUTS'!O154</f>
        <v>0</v>
      </c>
      <c r="V147" s="83">
        <f>'2017 SS DISCOUNT FACTORS'!D26</f>
        <v>0.98466900000000002</v>
      </c>
      <c r="W147" s="105">
        <f t="shared" ref="W147:W148" si="59">U147*V147</f>
        <v>0</v>
      </c>
      <c r="X147" s="106">
        <f>'SCH P INPUTS'!O154+'SCH P INPUTS'!P154+'SCH P INPUTS'!Q154</f>
        <v>0</v>
      </c>
      <c r="Y147" s="119">
        <f>'2017 LOSS DISCOUNT FACTORS'!D27</f>
        <v>0.98466900000000002</v>
      </c>
      <c r="Z147" s="105">
        <f t="shared" ref="Z147:Z148" si="60">X147*Y147</f>
        <v>0</v>
      </c>
    </row>
    <row r="148" spans="1:26" x14ac:dyDescent="0.3">
      <c r="A148" s="96">
        <v>11</v>
      </c>
      <c r="B148" s="109">
        <f t="shared" si="56"/>
        <v>2017</v>
      </c>
      <c r="C148" s="110">
        <f>'SCH P INPUTS'!C155</f>
        <v>0</v>
      </c>
      <c r="D148" s="111">
        <f>'2017 SS DISCOUNT FACTORS'!C37</f>
        <v>0.97254499999999999</v>
      </c>
      <c r="E148" s="112">
        <f>C148*D148</f>
        <v>0</v>
      </c>
      <c r="F148" s="110">
        <f>'SCH P INPUTS'!C155+'SCH P INPUTS'!D155+'SCH P INPUTS'!E155</f>
        <v>0</v>
      </c>
      <c r="G148" s="111">
        <f>'2017 LOSS DISCOUNT FACTORS'!C38</f>
        <v>0.97860899999999995</v>
      </c>
      <c r="H148" s="112">
        <f>F148*G148</f>
        <v>0</v>
      </c>
      <c r="J148" s="96">
        <v>11</v>
      </c>
      <c r="K148" s="109">
        <f t="shared" si="57"/>
        <v>2017</v>
      </c>
      <c r="L148" s="110">
        <f>'SCH P INPUTS'!I155</f>
        <v>0</v>
      </c>
      <c r="M148" s="111">
        <f>'2017 SS DISCOUNT FACTORS'!C38</f>
        <v>0.98834</v>
      </c>
      <c r="N148" s="112">
        <f>L148*M148</f>
        <v>0</v>
      </c>
      <c r="O148" s="110">
        <f>'SCH P INPUTS'!I155+'SCH P INPUTS'!J155+'SCH P INPUTS'!K155</f>
        <v>0</v>
      </c>
      <c r="P148" s="111">
        <f>'2017 LOSS DISCOUNT FACTORS'!C39</f>
        <v>0.98684799999999995</v>
      </c>
      <c r="Q148" s="112">
        <f>O148*P148</f>
        <v>0</v>
      </c>
      <c r="S148" s="96">
        <v>11</v>
      </c>
      <c r="T148" s="109">
        <f t="shared" si="58"/>
        <v>2017</v>
      </c>
      <c r="U148" s="110">
        <f>'SCH P INPUTS'!O155</f>
        <v>0</v>
      </c>
      <c r="V148" s="111">
        <f>'2017 SS DISCOUNT FACTORS'!C26</f>
        <v>0.99252700000000005</v>
      </c>
      <c r="W148" s="112">
        <f t="shared" si="59"/>
        <v>0</v>
      </c>
      <c r="X148" s="110">
        <f>'SCH P INPUTS'!O155+'SCH P INPUTS'!P155+'SCH P INPUTS'!Q155</f>
        <v>0</v>
      </c>
      <c r="Y148" s="111">
        <f>'2017 LOSS DISCOUNT FACTORS'!C27</f>
        <v>0.99097299999999999</v>
      </c>
      <c r="Z148" s="112">
        <f t="shared" si="60"/>
        <v>0</v>
      </c>
    </row>
    <row r="149" spans="1:26" x14ac:dyDescent="0.3">
      <c r="A149" s="96">
        <v>12</v>
      </c>
      <c r="B149" s="113" t="s">
        <v>66</v>
      </c>
      <c r="C149" s="110">
        <f>SUM(C138:C148)</f>
        <v>0</v>
      </c>
      <c r="D149" s="110"/>
      <c r="E149" s="112">
        <f>SUM(E138:E148)</f>
        <v>0</v>
      </c>
      <c r="F149" s="110">
        <f>SUM(F138:F148)</f>
        <v>0</v>
      </c>
      <c r="G149" s="110"/>
      <c r="H149" s="112">
        <f>SUM(H138:H148)</f>
        <v>0</v>
      </c>
      <c r="J149" s="96">
        <v>12</v>
      </c>
      <c r="K149" s="113" t="s">
        <v>66</v>
      </c>
      <c r="L149" s="110">
        <f>SUM(L138:L148)</f>
        <v>0</v>
      </c>
      <c r="M149" s="110"/>
      <c r="N149" s="112">
        <f>SUM(N138:N148)</f>
        <v>0</v>
      </c>
      <c r="O149" s="110">
        <f>SUM(O138:O148)</f>
        <v>0</v>
      </c>
      <c r="P149" s="110"/>
      <c r="Q149" s="112">
        <f>SUM(Q138:Q148)</f>
        <v>0</v>
      </c>
      <c r="S149" s="96">
        <v>12</v>
      </c>
      <c r="T149" s="113" t="s">
        <v>66</v>
      </c>
      <c r="U149" s="110">
        <f>SUM(U138:U148)</f>
        <v>0</v>
      </c>
      <c r="V149" s="110"/>
      <c r="W149" s="112">
        <f>SUM(W138:W148)</f>
        <v>0</v>
      </c>
      <c r="X149" s="110">
        <f>SUM(X138:X148)</f>
        <v>0</v>
      </c>
      <c r="Y149" s="110"/>
      <c r="Z149" s="112">
        <f>SUM(Z138:Z148)</f>
        <v>0</v>
      </c>
    </row>
    <row r="150" spans="1:26" x14ac:dyDescent="0.3">
      <c r="A150" s="39"/>
      <c r="C150" s="39"/>
      <c r="D150" s="39"/>
      <c r="E150" s="39"/>
      <c r="G150" s="39"/>
      <c r="H150" s="39"/>
      <c r="S150" s="25"/>
      <c r="T150" s="25"/>
      <c r="U150" s="25"/>
      <c r="V150" s="25"/>
      <c r="W150" s="25"/>
      <c r="X150" s="25"/>
      <c r="Y150" s="25"/>
      <c r="Z150" s="25"/>
    </row>
    <row r="152" spans="1:26" x14ac:dyDescent="0.3">
      <c r="C152" s="120" t="s">
        <v>104</v>
      </c>
      <c r="D152" s="121"/>
      <c r="E152" s="121"/>
      <c r="F152" s="121"/>
      <c r="G152" s="121"/>
      <c r="H152" s="122">
        <f>SUM(C29,L29,U29,C47,L47,U47,C64,L64,U64,C81,L81,U81,C98,L98,U98,C115,L115,U115,C132,L132,U132,C149,L149,U149)</f>
        <v>0</v>
      </c>
    </row>
    <row r="153" spans="1:26" x14ac:dyDescent="0.3">
      <c r="C153" s="39"/>
      <c r="D153" s="39"/>
      <c r="E153" s="39"/>
      <c r="F153" s="39"/>
      <c r="G153" s="39"/>
      <c r="H153" s="39"/>
    </row>
    <row r="154" spans="1:26" x14ac:dyDescent="0.3">
      <c r="C154" s="120" t="s">
        <v>105</v>
      </c>
      <c r="D154" s="121"/>
      <c r="E154" s="121"/>
      <c r="F154" s="121"/>
      <c r="G154" s="121"/>
      <c r="H154" s="122">
        <f>SUM(E29,N29,W29,E47,N47,W47,E64,N64,W64,E81,N81,W81,E98,N98,W98,E115,N115,W115,E132,N132,W132,E149,N149,W149)</f>
        <v>0</v>
      </c>
    </row>
    <row r="155" spans="1:26" x14ac:dyDescent="0.3">
      <c r="C155" s="39"/>
      <c r="D155" s="39"/>
      <c r="E155" s="39"/>
      <c r="F155" s="39"/>
      <c r="G155" s="39"/>
      <c r="H155" s="39"/>
    </row>
    <row r="156" spans="1:26" x14ac:dyDescent="0.3">
      <c r="C156" s="120" t="s">
        <v>106</v>
      </c>
      <c r="D156" s="121"/>
      <c r="E156" s="121"/>
      <c r="F156" s="121"/>
      <c r="G156" s="121"/>
      <c r="H156" s="122">
        <f>SUM(F29,O29,X29,F47,O47,X47,F64,O64,X64,F81,O81,X81,F98,O98,X98,F115,O115,X115,F132,O132,X132,F149,O149,X149)</f>
        <v>0</v>
      </c>
    </row>
    <row r="157" spans="1:26" x14ac:dyDescent="0.3">
      <c r="C157" s="39"/>
      <c r="D157" s="39"/>
      <c r="E157" s="39"/>
      <c r="F157" s="39"/>
      <c r="G157" s="39"/>
      <c r="H157" s="39"/>
    </row>
    <row r="158" spans="1:26" x14ac:dyDescent="0.3">
      <c r="C158" s="120" t="s">
        <v>107</v>
      </c>
      <c r="D158" s="121"/>
      <c r="E158" s="121"/>
      <c r="F158" s="121"/>
      <c r="G158" s="121"/>
      <c r="H158" s="122">
        <f>SUM(H29,Q29,Z29,H47,Q47,Z47,H64,Q64,Z64,H81,Q81,Z81,H98,Q98,Z98,H115,Q115,Z115,H132,Q132,Z132,H149,Q149,Z149)</f>
        <v>0</v>
      </c>
    </row>
  </sheetData>
  <mergeCells count="50">
    <mergeCell ref="A136:B137"/>
    <mergeCell ref="J136:K137"/>
    <mergeCell ref="S136:T137"/>
    <mergeCell ref="S134:Z134"/>
    <mergeCell ref="J134:Q134"/>
    <mergeCell ref="A134:H134"/>
    <mergeCell ref="A119:B120"/>
    <mergeCell ref="J119:K120"/>
    <mergeCell ref="S119:T120"/>
    <mergeCell ref="A117:H117"/>
    <mergeCell ref="J117:Q117"/>
    <mergeCell ref="S117:Z117"/>
    <mergeCell ref="A102:B103"/>
    <mergeCell ref="J102:K103"/>
    <mergeCell ref="S102:T103"/>
    <mergeCell ref="A100:H100"/>
    <mergeCell ref="J100:Q100"/>
    <mergeCell ref="S100:Z100"/>
    <mergeCell ref="A85:B86"/>
    <mergeCell ref="J85:K86"/>
    <mergeCell ref="S85:T86"/>
    <mergeCell ref="S83:Z83"/>
    <mergeCell ref="J83:Q83"/>
    <mergeCell ref="A83:H83"/>
    <mergeCell ref="A68:B69"/>
    <mergeCell ref="J68:K69"/>
    <mergeCell ref="S68:T69"/>
    <mergeCell ref="A66:H66"/>
    <mergeCell ref="J66:Q66"/>
    <mergeCell ref="S66:Z66"/>
    <mergeCell ref="A51:B52"/>
    <mergeCell ref="J51:K52"/>
    <mergeCell ref="S51:T52"/>
    <mergeCell ref="S49:Z49"/>
    <mergeCell ref="J49:Q49"/>
    <mergeCell ref="A49:H49"/>
    <mergeCell ref="A34:B35"/>
    <mergeCell ref="J34:K35"/>
    <mergeCell ref="S34:T35"/>
    <mergeCell ref="S32:Z32"/>
    <mergeCell ref="J32:Q32"/>
    <mergeCell ref="A32:H32"/>
    <mergeCell ref="B7:Z8"/>
    <mergeCell ref="A11:C11"/>
    <mergeCell ref="A16:B17"/>
    <mergeCell ref="J16:K17"/>
    <mergeCell ref="S16:T17"/>
    <mergeCell ref="A14:H14"/>
    <mergeCell ref="J14:Q14"/>
    <mergeCell ref="S14:Z14"/>
  </mergeCells>
  <pageMargins left="0.7" right="0.7" top="0.75" bottom="0.75" header="0.3" footer="0.3"/>
  <pageSetup paperSize="5" scale="55" orientation="landscape" r:id="rId1"/>
  <rowBreaks count="3" manualBreakCount="3">
    <brk id="48" max="16383" man="1"/>
    <brk id="82" max="16383" man="1"/>
    <brk id="11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Y42"/>
  <sheetViews>
    <sheetView zoomScaleNormal="100" zoomScaleSheetLayoutView="100" workbookViewId="0">
      <pane xSplit="2" ySplit="16" topLeftCell="C17" activePane="bottomRight" state="frozen"/>
      <selection pane="topRight" activeCell="C1" sqref="C1"/>
      <selection pane="bottomLeft" activeCell="A9" sqref="A9"/>
      <selection pane="bottomRight"/>
    </sheetView>
  </sheetViews>
  <sheetFormatPr defaultColWidth="9.109375" defaultRowHeight="13.2" x14ac:dyDescent="0.25"/>
  <cols>
    <col min="1" max="1" width="4.44140625" style="87" customWidth="1"/>
    <col min="2" max="2" width="37.109375" style="87" customWidth="1"/>
    <col min="3" max="3" width="10.5546875" style="87" bestFit="1" customWidth="1"/>
    <col min="4" max="4" width="9.109375" style="87" customWidth="1"/>
    <col min="5" max="12" width="9.109375" style="87"/>
    <col min="13" max="18" width="9.109375" style="87" hidden="1" customWidth="1"/>
    <col min="19" max="19" width="9.88671875" style="87" customWidth="1"/>
    <col min="20" max="20" width="9.109375" style="87"/>
    <col min="21" max="21" width="10.109375" style="87" customWidth="1"/>
    <col min="22" max="22" width="10.109375" style="87" bestFit="1" customWidth="1"/>
    <col min="23" max="23" width="9.77734375" style="87" bestFit="1" customWidth="1"/>
    <col min="24" max="16384" width="9.109375" style="87"/>
  </cols>
  <sheetData>
    <row r="2" spans="1:25" s="123" customFormat="1" x14ac:dyDescent="0.25">
      <c r="A2" s="123" t="s">
        <v>0</v>
      </c>
    </row>
    <row r="3" spans="1:25" s="123" customFormat="1" x14ac:dyDescent="0.25">
      <c r="A3" s="123" t="s">
        <v>49</v>
      </c>
    </row>
    <row r="4" spans="1:25" s="123" customFormat="1" x14ac:dyDescent="0.25"/>
    <row r="5" spans="1:25" s="123" customFormat="1" x14ac:dyDescent="0.25"/>
    <row r="6" spans="1:25" s="123" customFormat="1" x14ac:dyDescent="0.25"/>
    <row r="7" spans="1:25" s="123" customFormat="1" ht="13.2" customHeight="1" x14ac:dyDescent="0.25">
      <c r="A7" s="230" t="s">
        <v>160</v>
      </c>
      <c r="B7" s="231"/>
      <c r="C7" s="231"/>
      <c r="D7" s="231"/>
      <c r="E7" s="231"/>
      <c r="F7" s="231"/>
      <c r="G7" s="231"/>
      <c r="H7" s="231"/>
      <c r="I7" s="231"/>
      <c r="J7" s="231"/>
      <c r="K7" s="231"/>
      <c r="L7" s="231"/>
      <c r="M7" s="231"/>
      <c r="N7" s="231"/>
      <c r="O7" s="231"/>
      <c r="P7" s="231"/>
      <c r="Q7" s="231"/>
      <c r="R7" s="231"/>
      <c r="S7" s="232"/>
    </row>
    <row r="8" spans="1:25" s="123" customFormat="1" ht="13.2" customHeight="1" x14ac:dyDescent="0.25">
      <c r="A8" s="233"/>
      <c r="B8" s="234"/>
      <c r="C8" s="234"/>
      <c r="D8" s="234"/>
      <c r="E8" s="234"/>
      <c r="F8" s="234"/>
      <c r="G8" s="234"/>
      <c r="H8" s="234"/>
      <c r="I8" s="234"/>
      <c r="J8" s="234"/>
      <c r="K8" s="234"/>
      <c r="L8" s="234"/>
      <c r="M8" s="234"/>
      <c r="N8" s="234"/>
      <c r="O8" s="234"/>
      <c r="P8" s="234"/>
      <c r="Q8" s="234"/>
      <c r="R8" s="234"/>
      <c r="S8" s="235"/>
    </row>
    <row r="9" spans="1:25" s="123" customFormat="1" ht="13.2" customHeight="1" x14ac:dyDescent="0.25">
      <c r="A9" s="233"/>
      <c r="B9" s="234"/>
      <c r="C9" s="234"/>
      <c r="D9" s="234"/>
      <c r="E9" s="234"/>
      <c r="F9" s="234"/>
      <c r="G9" s="234"/>
      <c r="H9" s="234"/>
      <c r="I9" s="234"/>
      <c r="J9" s="234"/>
      <c r="K9" s="234"/>
      <c r="L9" s="234"/>
      <c r="M9" s="234"/>
      <c r="N9" s="234"/>
      <c r="O9" s="234"/>
      <c r="P9" s="234"/>
      <c r="Q9" s="234"/>
      <c r="R9" s="234"/>
      <c r="S9" s="235"/>
    </row>
    <row r="10" spans="1:25" s="123" customFormat="1" ht="13.2" customHeight="1" x14ac:dyDescent="0.25">
      <c r="A10" s="236"/>
      <c r="B10" s="237"/>
      <c r="C10" s="237"/>
      <c r="D10" s="237"/>
      <c r="E10" s="237"/>
      <c r="F10" s="237"/>
      <c r="G10" s="237"/>
      <c r="H10" s="237"/>
      <c r="I10" s="237"/>
      <c r="J10" s="237"/>
      <c r="K10" s="237"/>
      <c r="L10" s="237"/>
      <c r="M10" s="237"/>
      <c r="N10" s="237"/>
      <c r="O10" s="237"/>
      <c r="P10" s="237"/>
      <c r="Q10" s="237"/>
      <c r="R10" s="237"/>
      <c r="S10" s="238"/>
    </row>
    <row r="11" spans="1:25" x14ac:dyDescent="0.25">
      <c r="T11" s="89"/>
      <c r="U11" s="89"/>
      <c r="V11" s="89"/>
      <c r="W11" s="89"/>
      <c r="X11" s="89"/>
      <c r="Y11" s="89"/>
    </row>
    <row r="12" spans="1:25" x14ac:dyDescent="0.25">
      <c r="C12" s="129" t="s">
        <v>2</v>
      </c>
      <c r="D12" s="125" t="s">
        <v>2</v>
      </c>
      <c r="E12" s="87" t="s">
        <v>2</v>
      </c>
      <c r="F12" s="87" t="s">
        <v>2</v>
      </c>
      <c r="G12" s="87" t="s">
        <v>2</v>
      </c>
      <c r="H12" s="87" t="s">
        <v>2</v>
      </c>
      <c r="I12" s="87" t="s">
        <v>2</v>
      </c>
      <c r="J12" s="87" t="s">
        <v>2</v>
      </c>
      <c r="K12" s="87" t="s">
        <v>2</v>
      </c>
      <c r="L12" s="87" t="s">
        <v>2</v>
      </c>
      <c r="M12" s="87" t="s">
        <v>2</v>
      </c>
      <c r="N12" s="87" t="s">
        <v>2</v>
      </c>
      <c r="O12" s="87" t="s">
        <v>2</v>
      </c>
      <c r="P12" s="87" t="s">
        <v>2</v>
      </c>
      <c r="Q12" s="87" t="s">
        <v>2</v>
      </c>
      <c r="R12" s="87" t="s">
        <v>2</v>
      </c>
      <c r="T12" s="89"/>
      <c r="U12" s="88"/>
      <c r="V12" s="89"/>
      <c r="W12" s="89"/>
      <c r="X12" s="89"/>
      <c r="Y12" s="89"/>
    </row>
    <row r="13" spans="1:25" s="126" customFormat="1" ht="14.4" customHeight="1" x14ac:dyDescent="0.25">
      <c r="B13" s="127" t="s">
        <v>1</v>
      </c>
      <c r="C13" s="129" t="s">
        <v>139</v>
      </c>
      <c r="D13" s="129" t="s">
        <v>130</v>
      </c>
      <c r="E13" s="129" t="s">
        <v>129</v>
      </c>
      <c r="F13" s="129" t="s">
        <v>127</v>
      </c>
      <c r="G13" s="129" t="s">
        <v>124</v>
      </c>
      <c r="H13" s="129" t="s">
        <v>122</v>
      </c>
      <c r="I13" s="129" t="s">
        <v>119</v>
      </c>
      <c r="J13" s="129" t="s">
        <v>3</v>
      </c>
      <c r="K13" s="129" t="s">
        <v>4</v>
      </c>
      <c r="L13" s="129" t="s">
        <v>5</v>
      </c>
      <c r="M13" s="126" t="s">
        <v>6</v>
      </c>
      <c r="N13" s="126" t="s">
        <v>7</v>
      </c>
      <c r="O13" s="126" t="s">
        <v>8</v>
      </c>
      <c r="P13" s="126" t="s">
        <v>9</v>
      </c>
      <c r="Q13" s="126" t="s">
        <v>10</v>
      </c>
      <c r="R13" s="126" t="s">
        <v>11</v>
      </c>
      <c r="S13" s="126" t="s">
        <v>51</v>
      </c>
      <c r="T13" s="168"/>
      <c r="U13" s="169"/>
      <c r="V13" s="88"/>
      <c r="W13" s="168"/>
      <c r="X13" s="168"/>
      <c r="Y13" s="168"/>
    </row>
    <row r="14" spans="1:25" s="126" customFormat="1" ht="13.8" thickBot="1" x14ac:dyDescent="0.3">
      <c r="A14" s="90"/>
      <c r="B14" s="131">
        <v>1</v>
      </c>
      <c r="C14" s="131">
        <v>2</v>
      </c>
      <c r="D14" s="131">
        <v>3</v>
      </c>
      <c r="E14" s="131">
        <v>4</v>
      </c>
      <c r="F14" s="131">
        <v>5</v>
      </c>
      <c r="G14" s="131">
        <v>6</v>
      </c>
      <c r="H14" s="131">
        <v>7</v>
      </c>
      <c r="I14" s="131">
        <v>8</v>
      </c>
      <c r="J14" s="131">
        <v>9</v>
      </c>
      <c r="K14" s="131">
        <v>10</v>
      </c>
      <c r="L14" s="131">
        <v>11</v>
      </c>
      <c r="M14" s="131">
        <v>12</v>
      </c>
      <c r="N14" s="131">
        <v>13</v>
      </c>
      <c r="O14" s="131">
        <v>14</v>
      </c>
      <c r="P14" s="131">
        <v>15</v>
      </c>
      <c r="Q14" s="131">
        <v>16</v>
      </c>
      <c r="R14" s="131">
        <v>17</v>
      </c>
      <c r="S14" s="170"/>
      <c r="T14" s="168"/>
      <c r="U14" s="169"/>
      <c r="V14" s="88"/>
      <c r="W14" s="168"/>
      <c r="X14" s="168"/>
      <c r="Y14" s="168"/>
    </row>
    <row r="15" spans="1:25" s="126" customFormat="1" x14ac:dyDescent="0.25">
      <c r="B15" s="132" t="s">
        <v>50</v>
      </c>
      <c r="C15" s="133">
        <v>2017</v>
      </c>
      <c r="D15" s="133">
        <f>C15-1</f>
        <v>2016</v>
      </c>
      <c r="E15" s="133">
        <f>D15-1</f>
        <v>2015</v>
      </c>
      <c r="F15" s="133">
        <f t="shared" ref="F15:L15" si="0">E15-1</f>
        <v>2014</v>
      </c>
      <c r="G15" s="133">
        <f t="shared" si="0"/>
        <v>2013</v>
      </c>
      <c r="H15" s="133">
        <f t="shared" si="0"/>
        <v>2012</v>
      </c>
      <c r="I15" s="133">
        <f t="shared" si="0"/>
        <v>2011</v>
      </c>
      <c r="J15" s="133">
        <f t="shared" si="0"/>
        <v>2010</v>
      </c>
      <c r="K15" s="133">
        <f t="shared" si="0"/>
        <v>2009</v>
      </c>
      <c r="L15" s="133">
        <f t="shared" si="0"/>
        <v>2008</v>
      </c>
      <c r="M15" s="133">
        <v>2000</v>
      </c>
      <c r="N15" s="133">
        <v>1999</v>
      </c>
      <c r="O15" s="133">
        <v>1998</v>
      </c>
      <c r="P15" s="133">
        <v>1997</v>
      </c>
      <c r="Q15" s="133">
        <v>1996</v>
      </c>
      <c r="R15" s="133">
        <v>1995</v>
      </c>
      <c r="S15" s="199" t="s">
        <v>52</v>
      </c>
      <c r="T15" s="168"/>
      <c r="U15" s="169"/>
      <c r="V15" s="88"/>
      <c r="W15" s="168"/>
      <c r="X15" s="168"/>
      <c r="Y15" s="168"/>
    </row>
    <row r="16" spans="1:25" s="126" customFormat="1" x14ac:dyDescent="0.25">
      <c r="B16" s="135" t="s">
        <v>12</v>
      </c>
      <c r="C16" s="107" t="s">
        <v>33</v>
      </c>
      <c r="D16" s="107" t="s">
        <v>34</v>
      </c>
      <c r="E16" s="107" t="s">
        <v>35</v>
      </c>
      <c r="F16" s="107" t="s">
        <v>36</v>
      </c>
      <c r="G16" s="107" t="s">
        <v>37</v>
      </c>
      <c r="H16" s="107" t="s">
        <v>38</v>
      </c>
      <c r="I16" s="107" t="s">
        <v>39</v>
      </c>
      <c r="J16" s="107" t="s">
        <v>40</v>
      </c>
      <c r="K16" s="107" t="s">
        <v>41</v>
      </c>
      <c r="L16" s="107" t="s">
        <v>42</v>
      </c>
      <c r="M16" s="107" t="s">
        <v>43</v>
      </c>
      <c r="N16" s="107" t="s">
        <v>44</v>
      </c>
      <c r="O16" s="107" t="s">
        <v>45</v>
      </c>
      <c r="P16" s="107" t="s">
        <v>46</v>
      </c>
      <c r="Q16" s="107" t="s">
        <v>47</v>
      </c>
      <c r="R16" s="107" t="s">
        <v>48</v>
      </c>
      <c r="S16" s="200"/>
      <c r="T16" s="168"/>
      <c r="U16" s="169"/>
      <c r="V16" s="88"/>
      <c r="W16" s="88"/>
      <c r="X16" s="168"/>
      <c r="Y16" s="168"/>
    </row>
    <row r="17" spans="1:25" x14ac:dyDescent="0.25">
      <c r="A17" s="87">
        <v>1</v>
      </c>
      <c r="B17" s="137" t="s">
        <v>13</v>
      </c>
      <c r="C17" s="171">
        <v>0.97597699999999998</v>
      </c>
      <c r="D17" s="172">
        <v>0.95862700000000001</v>
      </c>
      <c r="E17" s="171">
        <v>0.94987200000000005</v>
      </c>
      <c r="F17" s="171">
        <v>0.95152000000000003</v>
      </c>
      <c r="G17" s="171">
        <v>0.937836</v>
      </c>
      <c r="H17" s="171">
        <v>0.90172600000000003</v>
      </c>
      <c r="I17" s="171">
        <v>0.919076</v>
      </c>
      <c r="J17" s="171">
        <v>0.92144499999999996</v>
      </c>
      <c r="K17" s="171">
        <v>0.94170600000000004</v>
      </c>
      <c r="L17" s="171">
        <v>0.96020700000000003</v>
      </c>
      <c r="M17" s="173">
        <v>0.91691800000000001</v>
      </c>
      <c r="N17" s="173">
        <v>0.941747</v>
      </c>
      <c r="O17" s="173">
        <v>0.96986899999999998</v>
      </c>
      <c r="P17" s="173">
        <v>0.969777</v>
      </c>
      <c r="Q17" s="173">
        <v>0.96841200000000005</v>
      </c>
      <c r="R17" s="173">
        <v>0.96678200000000003</v>
      </c>
      <c r="S17" s="139">
        <v>0.97985500000000003</v>
      </c>
      <c r="T17" s="89"/>
      <c r="U17" s="174"/>
      <c r="V17" s="174"/>
      <c r="W17" s="174"/>
      <c r="X17" s="89"/>
      <c r="Y17" s="89"/>
    </row>
    <row r="18" spans="1:25" x14ac:dyDescent="0.25">
      <c r="A18" s="87">
        <v>2</v>
      </c>
      <c r="B18" s="137" t="s">
        <v>14</v>
      </c>
      <c r="C18" s="175">
        <v>0.97789599999999999</v>
      </c>
      <c r="D18" s="171">
        <v>0.97538599999999998</v>
      </c>
      <c r="E18" s="171">
        <v>0.97430799999999995</v>
      </c>
      <c r="F18" s="171">
        <v>0.97159399999999996</v>
      </c>
      <c r="G18" s="171">
        <v>0.96179599999999998</v>
      </c>
      <c r="H18" s="171">
        <v>0.94528199999999996</v>
      </c>
      <c r="I18" s="171">
        <v>0.93476999999999999</v>
      </c>
      <c r="J18" s="171">
        <v>0.92677299999999996</v>
      </c>
      <c r="K18" s="176">
        <v>0.93099799999999999</v>
      </c>
      <c r="L18" s="171">
        <v>0.94881800000000005</v>
      </c>
      <c r="M18" s="173">
        <v>0.92915599999999998</v>
      </c>
      <c r="N18" s="173">
        <v>0.95301800000000003</v>
      </c>
      <c r="O18" s="173">
        <v>0.96986899999999998</v>
      </c>
      <c r="P18" s="173">
        <v>0.969777</v>
      </c>
      <c r="Q18" s="173">
        <v>0.96841200000000005</v>
      </c>
      <c r="R18" s="173">
        <v>0.96678200000000003</v>
      </c>
      <c r="S18" s="139">
        <v>0.97083200000000003</v>
      </c>
      <c r="T18" s="89"/>
      <c r="U18" s="174"/>
      <c r="V18" s="177"/>
      <c r="W18" s="174"/>
      <c r="X18" s="89"/>
      <c r="Y18" s="89"/>
    </row>
    <row r="19" spans="1:25" x14ac:dyDescent="0.25">
      <c r="A19" s="87">
        <v>3</v>
      </c>
      <c r="B19" s="137" t="s">
        <v>15</v>
      </c>
      <c r="C19" s="171">
        <v>0.96962499999999996</v>
      </c>
      <c r="D19" s="171">
        <v>0.97071799999999997</v>
      </c>
      <c r="E19" s="171">
        <v>0.97044699999999995</v>
      </c>
      <c r="F19" s="171">
        <v>0.96776899999999999</v>
      </c>
      <c r="G19" s="171">
        <v>0.957395</v>
      </c>
      <c r="H19" s="171">
        <v>0.93770799999999999</v>
      </c>
      <c r="I19" s="171">
        <v>0.92901500000000004</v>
      </c>
      <c r="J19" s="171">
        <v>0.92317899999999997</v>
      </c>
      <c r="K19" s="171">
        <v>0.913161</v>
      </c>
      <c r="L19" s="171">
        <v>0.93073700000000004</v>
      </c>
      <c r="M19" s="171">
        <v>0.94694999999999996</v>
      </c>
      <c r="N19" s="173">
        <v>0.96991400000000005</v>
      </c>
      <c r="O19" s="173">
        <v>0.96986899999999998</v>
      </c>
      <c r="P19" s="173">
        <v>0.969777</v>
      </c>
      <c r="Q19" s="173">
        <v>0.96841200000000005</v>
      </c>
      <c r="R19" s="173">
        <v>0.96678200000000003</v>
      </c>
      <c r="S19" s="139">
        <v>0.91044000000000003</v>
      </c>
      <c r="T19" s="89"/>
      <c r="U19" s="174"/>
      <c r="V19" s="174"/>
      <c r="W19" s="174"/>
      <c r="X19" s="89"/>
      <c r="Y19" s="89"/>
    </row>
    <row r="20" spans="1:25" x14ac:dyDescent="0.25">
      <c r="A20" s="87">
        <v>4</v>
      </c>
      <c r="B20" s="137" t="s">
        <v>16</v>
      </c>
      <c r="C20" s="171">
        <v>0.93664499999999995</v>
      </c>
      <c r="D20" s="171">
        <v>0.91751899999999997</v>
      </c>
      <c r="E20" s="171">
        <v>0.90393800000000002</v>
      </c>
      <c r="F20" s="171">
        <v>0.89471699999999998</v>
      </c>
      <c r="G20" s="171">
        <v>0.87375100000000006</v>
      </c>
      <c r="H20" s="171">
        <v>0.83163799999999999</v>
      </c>
      <c r="I20" s="171">
        <v>0.81551600000000002</v>
      </c>
      <c r="J20" s="171">
        <v>0.80325899999999995</v>
      </c>
      <c r="K20" s="178">
        <v>0.80934600000000001</v>
      </c>
      <c r="L20" s="171">
        <v>0.83226900000000004</v>
      </c>
      <c r="M20" s="173">
        <v>0.77848399999999995</v>
      </c>
      <c r="N20" s="173">
        <v>0.81541799999999998</v>
      </c>
      <c r="O20" s="173">
        <v>0.86239399999999999</v>
      </c>
      <c r="P20" s="171">
        <v>0.91356000000000004</v>
      </c>
      <c r="Q20" s="173">
        <v>0.96841200000000005</v>
      </c>
      <c r="R20" s="173">
        <v>0.96678200000000003</v>
      </c>
      <c r="S20" s="139">
        <v>0.895536</v>
      </c>
      <c r="T20" s="89"/>
      <c r="U20" s="174"/>
      <c r="V20" s="174"/>
      <c r="W20" s="174"/>
      <c r="X20" s="89"/>
      <c r="Y20" s="89"/>
    </row>
    <row r="21" spans="1:25" x14ac:dyDescent="0.25">
      <c r="A21" s="87">
        <v>5</v>
      </c>
      <c r="B21" s="137" t="s">
        <v>17</v>
      </c>
      <c r="C21" s="171">
        <v>0.97597699999999998</v>
      </c>
      <c r="D21" s="171">
        <v>0.95862700000000001</v>
      </c>
      <c r="E21" s="171">
        <v>0.94987200000000005</v>
      </c>
      <c r="F21" s="171">
        <v>0.95152000000000003</v>
      </c>
      <c r="G21" s="171">
        <v>0.937836</v>
      </c>
      <c r="H21" s="171">
        <v>0.90172600000000003</v>
      </c>
      <c r="I21" s="171">
        <v>0.919076</v>
      </c>
      <c r="J21" s="171">
        <v>0.92144499999999996</v>
      </c>
      <c r="K21" s="171">
        <v>0.94170600000000004</v>
      </c>
      <c r="L21" s="171">
        <v>0.96020700000000003</v>
      </c>
      <c r="M21" s="173">
        <v>0.91691800000000001</v>
      </c>
      <c r="N21" s="173">
        <v>0.941747</v>
      </c>
      <c r="O21" s="173">
        <v>0.96986899999999998</v>
      </c>
      <c r="P21" s="173">
        <v>0.969777</v>
      </c>
      <c r="Q21" s="173">
        <v>0.96841200000000005</v>
      </c>
      <c r="R21" s="173">
        <v>0.96678200000000003</v>
      </c>
      <c r="S21" s="139">
        <v>0.97985500000000003</v>
      </c>
      <c r="T21" s="89"/>
      <c r="U21" s="174"/>
      <c r="V21" s="174"/>
      <c r="W21" s="174"/>
      <c r="X21" s="89"/>
      <c r="Y21" s="89"/>
    </row>
    <row r="22" spans="1:25" x14ac:dyDescent="0.25">
      <c r="A22" s="87">
        <v>6</v>
      </c>
      <c r="B22" s="137" t="s">
        <v>18</v>
      </c>
      <c r="C22" s="171">
        <v>0.93155100000000002</v>
      </c>
      <c r="D22" s="171">
        <v>0.94018000000000002</v>
      </c>
      <c r="E22" s="171">
        <v>0.94671899999999998</v>
      </c>
      <c r="F22" s="171">
        <v>0.95196700000000001</v>
      </c>
      <c r="G22" s="171">
        <v>0.94827600000000001</v>
      </c>
      <c r="H22" s="171">
        <v>0.93976199999999999</v>
      </c>
      <c r="I22" s="171">
        <v>0.86992899999999995</v>
      </c>
      <c r="J22" s="171">
        <v>0.83516000000000001</v>
      </c>
      <c r="K22" s="176">
        <v>0.78943700000000006</v>
      </c>
      <c r="L22" s="171">
        <v>0.816469</v>
      </c>
      <c r="M22" s="171">
        <v>0.94604999999999995</v>
      </c>
      <c r="N22" s="173">
        <v>0.96991400000000005</v>
      </c>
      <c r="O22" s="173">
        <v>0.96986899999999998</v>
      </c>
      <c r="P22" s="173">
        <v>0.969777</v>
      </c>
      <c r="Q22" s="173">
        <v>0.96841200000000005</v>
      </c>
      <c r="R22" s="173">
        <v>0.96678200000000003</v>
      </c>
      <c r="S22" s="139">
        <v>0.84828199999999998</v>
      </c>
      <c r="T22" s="89"/>
      <c r="U22" s="174"/>
      <c r="V22" s="174"/>
      <c r="W22" s="174"/>
      <c r="X22" s="89"/>
      <c r="Y22" s="89"/>
    </row>
    <row r="23" spans="1:25" x14ac:dyDescent="0.25">
      <c r="A23" s="87">
        <v>7</v>
      </c>
      <c r="B23" s="137" t="s">
        <v>19</v>
      </c>
      <c r="C23" s="171">
        <v>0.95681899999999998</v>
      </c>
      <c r="D23" s="171">
        <v>0.95788099999999998</v>
      </c>
      <c r="E23" s="171">
        <v>0.95886099999999996</v>
      </c>
      <c r="F23" s="171">
        <v>0.96128100000000005</v>
      </c>
      <c r="G23" s="171">
        <v>0.95552400000000004</v>
      </c>
      <c r="H23" s="142">
        <v>0.94016500000000003</v>
      </c>
      <c r="I23" s="171">
        <v>0.932867</v>
      </c>
      <c r="J23" s="171">
        <v>0.94423999999999997</v>
      </c>
      <c r="K23" s="171">
        <v>0.94937400000000005</v>
      </c>
      <c r="L23" s="171">
        <v>0.96696099999999996</v>
      </c>
      <c r="M23" s="173">
        <v>0.97087400000000001</v>
      </c>
      <c r="N23" s="173">
        <v>0.96991400000000005</v>
      </c>
      <c r="O23" s="173">
        <v>0.96986899999999998</v>
      </c>
      <c r="P23" s="173">
        <v>0.969777</v>
      </c>
      <c r="Q23" s="173">
        <v>0.96841200000000005</v>
      </c>
      <c r="R23" s="173">
        <v>0.96678200000000003</v>
      </c>
      <c r="S23" s="139">
        <v>0.97425499999999998</v>
      </c>
      <c r="T23" s="89"/>
      <c r="U23" s="174"/>
      <c r="V23" s="174"/>
      <c r="W23" s="174"/>
      <c r="X23" s="89"/>
      <c r="Y23" s="89"/>
    </row>
    <row r="24" spans="1:25" x14ac:dyDescent="0.25">
      <c r="A24" s="87">
        <v>8</v>
      </c>
      <c r="B24" s="137" t="s">
        <v>20</v>
      </c>
      <c r="C24" s="171">
        <v>0.97597699999999998</v>
      </c>
      <c r="D24" s="171">
        <v>0.95862700000000001</v>
      </c>
      <c r="E24" s="171">
        <v>0.94987200000000005</v>
      </c>
      <c r="F24" s="171">
        <v>0.95152000000000003</v>
      </c>
      <c r="G24" s="171">
        <v>0.937836</v>
      </c>
      <c r="H24" s="171">
        <v>0.90172600000000003</v>
      </c>
      <c r="I24" s="171">
        <v>0.919076</v>
      </c>
      <c r="J24" s="171">
        <v>0.92144499999999996</v>
      </c>
      <c r="K24" s="171">
        <v>0.94170600000000004</v>
      </c>
      <c r="L24" s="171">
        <v>0.96020700000000003</v>
      </c>
      <c r="M24" s="173">
        <v>0.91691800000000001</v>
      </c>
      <c r="N24" s="173">
        <v>0.941747</v>
      </c>
      <c r="O24" s="173">
        <v>0.96986899999999998</v>
      </c>
      <c r="P24" s="173">
        <v>0.969777</v>
      </c>
      <c r="Q24" s="173">
        <v>0.96841200000000005</v>
      </c>
      <c r="R24" s="173">
        <v>0.96678200000000003</v>
      </c>
      <c r="S24" s="139">
        <v>0.97985500000000003</v>
      </c>
      <c r="T24" s="89"/>
      <c r="U24" s="174"/>
      <c r="V24" s="174"/>
      <c r="W24" s="174"/>
      <c r="X24" s="89"/>
      <c r="Y24" s="89"/>
    </row>
    <row r="25" spans="1:25" x14ac:dyDescent="0.25">
      <c r="A25" s="87">
        <v>9</v>
      </c>
      <c r="B25" s="140" t="s">
        <v>21</v>
      </c>
      <c r="C25" s="171">
        <v>0.94265600000000005</v>
      </c>
      <c r="D25" s="171">
        <v>0.93827199999999999</v>
      </c>
      <c r="E25" s="171">
        <v>0.93740800000000002</v>
      </c>
      <c r="F25" s="171">
        <v>0.93176800000000004</v>
      </c>
      <c r="G25" s="171">
        <v>0.91470399999999996</v>
      </c>
      <c r="H25" s="171">
        <v>0.87908500000000001</v>
      </c>
      <c r="I25" s="171">
        <v>0.88926099999999997</v>
      </c>
      <c r="J25" s="171">
        <v>0.91889900000000002</v>
      </c>
      <c r="K25" s="171">
        <v>0.91634700000000002</v>
      </c>
      <c r="L25" s="171">
        <v>0.93398599999999998</v>
      </c>
      <c r="M25" s="173">
        <v>0.86046299999999998</v>
      </c>
      <c r="N25" s="173">
        <v>0.88193600000000005</v>
      </c>
      <c r="O25" s="173">
        <v>0.908806</v>
      </c>
      <c r="P25" s="173">
        <v>0.93742700000000001</v>
      </c>
      <c r="Q25" s="173">
        <v>0.96841200000000005</v>
      </c>
      <c r="R25" s="173">
        <v>0.96678200000000003</v>
      </c>
      <c r="S25" s="139">
        <v>0.92857199999999995</v>
      </c>
      <c r="T25" s="89"/>
      <c r="U25" s="174"/>
      <c r="V25" s="174"/>
      <c r="W25" s="174"/>
      <c r="X25" s="89"/>
      <c r="Y25" s="89"/>
    </row>
    <row r="26" spans="1:25" x14ac:dyDescent="0.25">
      <c r="A26" s="87">
        <v>10</v>
      </c>
      <c r="B26" s="140" t="s">
        <v>22</v>
      </c>
      <c r="C26" s="171">
        <v>0.95237899999999998</v>
      </c>
      <c r="D26" s="171">
        <v>0.95294299999999998</v>
      </c>
      <c r="E26" s="185">
        <v>0.95090200000000003</v>
      </c>
      <c r="F26" s="185">
        <v>0.95237000000000005</v>
      </c>
      <c r="G26" s="185">
        <v>0.94379299999999999</v>
      </c>
      <c r="H26" s="185">
        <v>0.92990399999999995</v>
      </c>
      <c r="I26" s="185">
        <v>0.92354800000000004</v>
      </c>
      <c r="J26" s="185">
        <v>0.93619300000000005</v>
      </c>
      <c r="K26" s="185">
        <v>0.930145</v>
      </c>
      <c r="L26" s="185">
        <v>0.94797699999999996</v>
      </c>
      <c r="M26" s="173">
        <v>0.97087400000000001</v>
      </c>
      <c r="N26" s="173">
        <v>0.96991400000000005</v>
      </c>
      <c r="O26" s="173">
        <v>0.96986899999999998</v>
      </c>
      <c r="P26" s="173">
        <v>0.969777</v>
      </c>
      <c r="Q26" s="173">
        <v>0.96841200000000005</v>
      </c>
      <c r="R26" s="173">
        <v>0.96678200000000003</v>
      </c>
      <c r="S26" s="139">
        <v>0.96171700000000004</v>
      </c>
      <c r="T26" s="89"/>
      <c r="U26" s="174"/>
      <c r="V26" s="174"/>
      <c r="W26" s="174"/>
      <c r="X26" s="89"/>
      <c r="Y26" s="89"/>
    </row>
    <row r="27" spans="1:25" x14ac:dyDescent="0.25">
      <c r="A27" s="87">
        <v>11</v>
      </c>
      <c r="B27" s="141" t="s">
        <v>123</v>
      </c>
      <c r="C27" s="171">
        <v>0.99097299999999999</v>
      </c>
      <c r="D27" s="183">
        <v>0.98466900000000002</v>
      </c>
      <c r="E27" s="186"/>
      <c r="F27" s="187"/>
      <c r="G27" s="187"/>
      <c r="H27" s="188"/>
      <c r="I27" s="188"/>
      <c r="J27" s="188"/>
      <c r="K27" s="188"/>
      <c r="L27" s="189"/>
      <c r="M27" s="184"/>
      <c r="N27" s="173"/>
      <c r="O27" s="173"/>
      <c r="P27" s="173"/>
      <c r="Q27" s="173"/>
      <c r="R27" s="173"/>
      <c r="S27" s="139">
        <v>0.99170400000000003</v>
      </c>
      <c r="T27" s="179"/>
      <c r="U27" s="174"/>
      <c r="V27" s="174"/>
      <c r="W27" s="174"/>
      <c r="X27" s="89"/>
      <c r="Y27" s="89"/>
    </row>
    <row r="28" spans="1:25" x14ac:dyDescent="0.25">
      <c r="A28" s="87">
        <v>12</v>
      </c>
      <c r="B28" s="140" t="s">
        <v>23</v>
      </c>
      <c r="C28" s="171">
        <v>0.98752300000000004</v>
      </c>
      <c r="D28" s="183">
        <v>0.98466900000000002</v>
      </c>
      <c r="E28" s="190"/>
      <c r="F28" s="191"/>
      <c r="G28" s="191"/>
      <c r="H28" s="191"/>
      <c r="I28" s="191"/>
      <c r="J28" s="191"/>
      <c r="K28" s="191"/>
      <c r="L28" s="192"/>
      <c r="M28" s="184"/>
      <c r="N28" s="173"/>
      <c r="O28" s="173"/>
      <c r="P28" s="173"/>
      <c r="Q28" s="173"/>
      <c r="R28" s="173"/>
      <c r="S28" s="139">
        <v>0.99170400000000003</v>
      </c>
      <c r="T28" s="89"/>
      <c r="U28" s="174"/>
      <c r="V28" s="174"/>
      <c r="W28" s="174"/>
      <c r="X28" s="89"/>
      <c r="Y28" s="89"/>
    </row>
    <row r="29" spans="1:25" x14ac:dyDescent="0.25">
      <c r="A29" s="87">
        <v>13</v>
      </c>
      <c r="B29" s="140" t="s">
        <v>24</v>
      </c>
      <c r="C29" s="171">
        <v>0.99195800000000001</v>
      </c>
      <c r="D29" s="183">
        <v>0.98466900000000002</v>
      </c>
      <c r="E29" s="190"/>
      <c r="F29" s="191"/>
      <c r="G29" s="191"/>
      <c r="H29" s="191"/>
      <c r="I29" s="191"/>
      <c r="J29" s="191"/>
      <c r="K29" s="191"/>
      <c r="L29" s="192"/>
      <c r="M29" s="184"/>
      <c r="N29" s="173"/>
      <c r="O29" s="173"/>
      <c r="P29" s="173"/>
      <c r="Q29" s="173"/>
      <c r="R29" s="173"/>
      <c r="S29" s="139">
        <v>0.99170400000000003</v>
      </c>
      <c r="T29" s="89"/>
      <c r="U29" s="174"/>
      <c r="V29" s="174"/>
      <c r="W29" s="174"/>
      <c r="X29" s="89"/>
      <c r="Y29" s="89"/>
    </row>
    <row r="30" spans="1:25" x14ac:dyDescent="0.25">
      <c r="A30" s="87">
        <v>14</v>
      </c>
      <c r="B30" s="140" t="s">
        <v>25</v>
      </c>
      <c r="C30" s="171">
        <v>0.97980500000000004</v>
      </c>
      <c r="D30" s="183">
        <v>0.98466900000000002</v>
      </c>
      <c r="E30" s="190"/>
      <c r="F30" s="191"/>
      <c r="G30" s="191"/>
      <c r="H30" s="191"/>
      <c r="I30" s="191"/>
      <c r="J30" s="191"/>
      <c r="K30" s="191"/>
      <c r="L30" s="192"/>
      <c r="M30" s="184"/>
      <c r="N30" s="173"/>
      <c r="O30" s="173"/>
      <c r="P30" s="173"/>
      <c r="Q30" s="173"/>
      <c r="R30" s="173"/>
      <c r="S30" s="139">
        <v>0.99170400000000003</v>
      </c>
      <c r="T30" s="89"/>
      <c r="U30" s="174"/>
      <c r="V30" s="174"/>
      <c r="W30" s="174"/>
      <c r="X30" s="89"/>
      <c r="Y30" s="89"/>
    </row>
    <row r="31" spans="1:25" x14ac:dyDescent="0.25">
      <c r="A31" s="87">
        <v>15</v>
      </c>
      <c r="B31" s="140" t="s">
        <v>26</v>
      </c>
      <c r="C31" s="171">
        <v>0.98543700000000001</v>
      </c>
      <c r="D31" s="183">
        <v>0.98466900000000002</v>
      </c>
      <c r="E31" s="193"/>
      <c r="F31" s="194"/>
      <c r="G31" s="194"/>
      <c r="H31" s="194"/>
      <c r="I31" s="194"/>
      <c r="J31" s="194"/>
      <c r="K31" s="194"/>
      <c r="L31" s="195"/>
      <c r="M31" s="184"/>
      <c r="N31" s="173"/>
      <c r="O31" s="173"/>
      <c r="P31" s="173"/>
      <c r="Q31" s="173"/>
      <c r="R31" s="173"/>
      <c r="S31" s="139">
        <v>0.99170400000000003</v>
      </c>
      <c r="T31" s="89"/>
      <c r="U31" s="174"/>
      <c r="V31" s="174"/>
      <c r="W31" s="174"/>
      <c r="X31" s="89"/>
      <c r="Y31" s="89"/>
    </row>
    <row r="32" spans="1:25" x14ac:dyDescent="0.25">
      <c r="A32" s="87">
        <v>16</v>
      </c>
      <c r="B32" s="140" t="s">
        <v>27</v>
      </c>
      <c r="C32" s="171">
        <v>0.96146500000000001</v>
      </c>
      <c r="D32" s="171">
        <v>0.94925899999999996</v>
      </c>
      <c r="E32" s="180">
        <v>0.94069899999999995</v>
      </c>
      <c r="F32" s="180">
        <v>0.93623000000000001</v>
      </c>
      <c r="G32" s="180">
        <v>0.91746799999999995</v>
      </c>
      <c r="H32" s="180">
        <v>0.87415399999999999</v>
      </c>
      <c r="I32" s="180">
        <v>0.88978500000000005</v>
      </c>
      <c r="J32" s="180">
        <v>0.89824099999999996</v>
      </c>
      <c r="K32" s="180">
        <v>0.90284299999999995</v>
      </c>
      <c r="L32" s="180">
        <v>0.92028699999999997</v>
      </c>
      <c r="M32" s="171">
        <v>0.83382999999999996</v>
      </c>
      <c r="N32" s="173">
        <v>0.85753500000000005</v>
      </c>
      <c r="O32" s="173">
        <v>0.88910699999999998</v>
      </c>
      <c r="P32" s="173">
        <v>0.92529099999999997</v>
      </c>
      <c r="Q32" s="173">
        <v>0.96841200000000005</v>
      </c>
      <c r="R32" s="173">
        <v>0.96678200000000003</v>
      </c>
      <c r="S32" s="139">
        <v>0.91044000000000003</v>
      </c>
      <c r="T32" s="89"/>
      <c r="U32" s="174"/>
      <c r="V32" s="174"/>
      <c r="W32" s="174"/>
      <c r="X32" s="89"/>
      <c r="Y32" s="89"/>
    </row>
    <row r="33" spans="1:25" x14ac:dyDescent="0.25">
      <c r="A33" s="87">
        <v>17</v>
      </c>
      <c r="B33" s="140" t="s">
        <v>28</v>
      </c>
      <c r="C33" s="175">
        <v>0.93203800000000003</v>
      </c>
      <c r="D33" s="171">
        <v>0.93400399999999995</v>
      </c>
      <c r="E33" s="171">
        <v>0.93474800000000002</v>
      </c>
      <c r="F33" s="171">
        <v>0.93572900000000003</v>
      </c>
      <c r="G33" s="171">
        <v>0.92177299999999995</v>
      </c>
      <c r="H33" s="171">
        <v>0.90849000000000002</v>
      </c>
      <c r="I33" s="171">
        <v>0.90251000000000003</v>
      </c>
      <c r="J33" s="171">
        <v>0.90891200000000005</v>
      </c>
      <c r="K33" s="171">
        <v>0.89908500000000002</v>
      </c>
      <c r="L33" s="171">
        <v>0.91637900000000005</v>
      </c>
      <c r="M33" s="173">
        <v>0.891953</v>
      </c>
      <c r="N33" s="173">
        <v>0.91502700000000003</v>
      </c>
      <c r="O33" s="173">
        <v>0.94224300000000005</v>
      </c>
      <c r="P33" s="173">
        <v>0.969777</v>
      </c>
      <c r="Q33" s="173">
        <v>0.96841200000000005</v>
      </c>
      <c r="R33" s="173">
        <v>0.96678200000000003</v>
      </c>
      <c r="S33" s="139">
        <v>0.92182399999999998</v>
      </c>
      <c r="T33" s="89"/>
      <c r="U33" s="174"/>
      <c r="V33" s="177"/>
      <c r="W33" s="174"/>
      <c r="X33" s="89"/>
      <c r="Y33" s="89"/>
    </row>
    <row r="34" spans="1:25" x14ac:dyDescent="0.25">
      <c r="A34" s="87">
        <v>18</v>
      </c>
      <c r="B34" s="140" t="s">
        <v>29</v>
      </c>
      <c r="C34" s="171">
        <v>0.93151499999999998</v>
      </c>
      <c r="D34" s="171">
        <v>0.93615499999999996</v>
      </c>
      <c r="E34" s="176">
        <v>0.91482600000000003</v>
      </c>
      <c r="F34" s="171">
        <v>0.93399200000000004</v>
      </c>
      <c r="G34" s="171">
        <v>0.93442199999999997</v>
      </c>
      <c r="H34" s="171">
        <v>0.86955000000000005</v>
      </c>
      <c r="I34" s="171">
        <v>0.76835699999999996</v>
      </c>
      <c r="J34" s="171">
        <v>0.70467999999999997</v>
      </c>
      <c r="K34" s="171">
        <v>0.84530499999999997</v>
      </c>
      <c r="L34" s="171">
        <v>0.86333099999999996</v>
      </c>
      <c r="M34" s="173">
        <v>0.83297100000000002</v>
      </c>
      <c r="N34" s="173">
        <v>0.85679899999999998</v>
      </c>
      <c r="O34" s="173">
        <v>0.88856800000000002</v>
      </c>
      <c r="P34" s="173">
        <v>0.92500899999999997</v>
      </c>
      <c r="Q34" s="173">
        <v>0.96841200000000005</v>
      </c>
      <c r="R34" s="173">
        <v>0.96678200000000003</v>
      </c>
      <c r="S34" s="139">
        <v>0.88478100000000004</v>
      </c>
      <c r="T34" s="89"/>
      <c r="U34" s="174"/>
      <c r="V34" s="174"/>
      <c r="W34" s="174"/>
      <c r="X34" s="89"/>
      <c r="Y34" s="89"/>
    </row>
    <row r="35" spans="1:25" x14ac:dyDescent="0.25">
      <c r="A35" s="87">
        <v>19</v>
      </c>
      <c r="B35" s="140" t="s">
        <v>53</v>
      </c>
      <c r="C35" s="171">
        <v>0.97256799999999999</v>
      </c>
      <c r="D35" s="171">
        <v>0.96091599999999999</v>
      </c>
      <c r="E35" s="171">
        <v>0.95663900000000002</v>
      </c>
      <c r="F35" s="171">
        <v>0.95701499999999995</v>
      </c>
      <c r="G35" s="171">
        <v>0.94451399999999996</v>
      </c>
      <c r="H35" s="171">
        <v>0.88277399999999995</v>
      </c>
      <c r="I35" s="171">
        <v>0.96790299999999996</v>
      </c>
      <c r="J35" s="171">
        <v>0.93520099999999995</v>
      </c>
      <c r="K35" s="171">
        <v>0.95982000000000001</v>
      </c>
      <c r="L35" s="171">
        <v>0.978487</v>
      </c>
      <c r="M35" s="173">
        <v>0.90959800000000002</v>
      </c>
      <c r="N35" s="173">
        <v>0.93616500000000002</v>
      </c>
      <c r="O35" s="173">
        <v>0.96986899999999998</v>
      </c>
      <c r="P35" s="173">
        <v>0.969777</v>
      </c>
      <c r="Q35" s="173">
        <v>0.96841200000000005</v>
      </c>
      <c r="R35" s="173">
        <v>0.96678200000000003</v>
      </c>
      <c r="S35" s="139">
        <v>0.92787600000000003</v>
      </c>
      <c r="T35" s="89"/>
      <c r="U35" s="174"/>
      <c r="V35" s="174"/>
      <c r="W35" s="174"/>
      <c r="X35" s="89"/>
      <c r="Y35" s="89"/>
    </row>
    <row r="36" spans="1:25" x14ac:dyDescent="0.25">
      <c r="A36" s="87">
        <v>20</v>
      </c>
      <c r="B36" s="140" t="s">
        <v>54</v>
      </c>
      <c r="C36" s="171">
        <v>0.93325199999999997</v>
      </c>
      <c r="D36" s="171">
        <v>0.92552400000000001</v>
      </c>
      <c r="E36" s="171">
        <v>0.90921700000000005</v>
      </c>
      <c r="F36" s="171">
        <v>0.92700099999999996</v>
      </c>
      <c r="G36" s="171">
        <v>0.91971499999999995</v>
      </c>
      <c r="H36" s="171">
        <v>0.77380499999999997</v>
      </c>
      <c r="I36" s="171">
        <v>0.89950399999999997</v>
      </c>
      <c r="J36" s="171">
        <v>0.89922199999999997</v>
      </c>
      <c r="K36" s="171">
        <v>0.91940599999999995</v>
      </c>
      <c r="L36" s="171">
        <v>0.93717600000000001</v>
      </c>
      <c r="M36" s="173">
        <v>0.88054699999999997</v>
      </c>
      <c r="N36" s="173">
        <v>0.91964900000000005</v>
      </c>
      <c r="O36" s="173">
        <v>0.96986899999999998</v>
      </c>
      <c r="P36" s="173">
        <v>0.969777</v>
      </c>
      <c r="Q36" s="173">
        <v>0.96841200000000005</v>
      </c>
      <c r="R36" s="173">
        <v>0.96678200000000003</v>
      </c>
      <c r="S36" s="139">
        <v>0.92680300000000004</v>
      </c>
      <c r="T36" s="89"/>
      <c r="U36" s="174"/>
      <c r="V36" s="174"/>
      <c r="W36" s="174"/>
      <c r="X36" s="89"/>
      <c r="Y36" s="89"/>
    </row>
    <row r="37" spans="1:25" x14ac:dyDescent="0.25">
      <c r="A37" s="87">
        <v>21</v>
      </c>
      <c r="B37" s="140" t="s">
        <v>55</v>
      </c>
      <c r="C37" s="171">
        <v>0.94290799999999997</v>
      </c>
      <c r="D37" s="171">
        <v>0.94780500000000001</v>
      </c>
      <c r="E37" s="185">
        <v>0.953179</v>
      </c>
      <c r="F37" s="185">
        <v>0.95498099999999997</v>
      </c>
      <c r="G37" s="185">
        <v>0.96148400000000001</v>
      </c>
      <c r="H37" s="185">
        <v>0.94767100000000004</v>
      </c>
      <c r="I37" s="185">
        <v>0.88104199999999999</v>
      </c>
      <c r="J37" s="185">
        <v>0.88444199999999995</v>
      </c>
      <c r="K37" s="198">
        <v>0.96162499999999995</v>
      </c>
      <c r="L37" s="185">
        <v>0.980298</v>
      </c>
      <c r="M37" s="173">
        <v>0.97087400000000001</v>
      </c>
      <c r="N37" s="173">
        <v>0.96991400000000005</v>
      </c>
      <c r="O37" s="173">
        <v>0.96986899999999998</v>
      </c>
      <c r="P37" s="173">
        <v>0.969777</v>
      </c>
      <c r="Q37" s="173">
        <v>0.96841200000000005</v>
      </c>
      <c r="R37" s="173">
        <v>0.96678200000000003</v>
      </c>
      <c r="S37" s="139">
        <v>0.92796599999999996</v>
      </c>
      <c r="T37" s="89"/>
      <c r="U37" s="174"/>
      <c r="V37" s="174"/>
      <c r="W37" s="174"/>
      <c r="X37" s="89"/>
      <c r="Y37" s="89"/>
    </row>
    <row r="38" spans="1:25" x14ac:dyDescent="0.25">
      <c r="A38" s="87">
        <v>22</v>
      </c>
      <c r="B38" s="140" t="s">
        <v>30</v>
      </c>
      <c r="C38" s="171">
        <v>0.97860899999999995</v>
      </c>
      <c r="D38" s="183">
        <v>0.98466900000000002</v>
      </c>
      <c r="E38" s="186"/>
      <c r="F38" s="188"/>
      <c r="G38" s="188"/>
      <c r="H38" s="188"/>
      <c r="I38" s="188"/>
      <c r="J38" s="188"/>
      <c r="K38" s="188"/>
      <c r="L38" s="189"/>
      <c r="M38" s="184"/>
      <c r="N38" s="173"/>
      <c r="O38" s="173"/>
      <c r="P38" s="173"/>
      <c r="Q38" s="173"/>
      <c r="R38" s="173"/>
      <c r="S38" s="139">
        <v>0.99170400000000003</v>
      </c>
      <c r="T38" s="89"/>
      <c r="U38" s="174"/>
      <c r="V38" s="174"/>
      <c r="W38" s="174"/>
      <c r="X38" s="89"/>
      <c r="Y38" s="89"/>
    </row>
    <row r="39" spans="1:25" x14ac:dyDescent="0.25">
      <c r="A39" s="87">
        <v>23</v>
      </c>
      <c r="B39" s="140" t="s">
        <v>31</v>
      </c>
      <c r="C39" s="171">
        <v>0.98684799999999995</v>
      </c>
      <c r="D39" s="183">
        <v>0.98466900000000002</v>
      </c>
      <c r="E39" s="190"/>
      <c r="F39" s="191"/>
      <c r="G39" s="191"/>
      <c r="H39" s="191"/>
      <c r="I39" s="191"/>
      <c r="J39" s="191"/>
      <c r="K39" s="191"/>
      <c r="L39" s="192"/>
      <c r="M39" s="184"/>
      <c r="N39" s="173"/>
      <c r="O39" s="173"/>
      <c r="P39" s="173"/>
      <c r="Q39" s="173"/>
      <c r="R39" s="173"/>
      <c r="S39" s="139">
        <v>0.99170400000000003</v>
      </c>
      <c r="T39" s="179"/>
      <c r="U39" s="177"/>
      <c r="V39" s="174"/>
      <c r="W39" s="177"/>
      <c r="X39" s="89"/>
      <c r="Y39" s="89"/>
    </row>
    <row r="40" spans="1:25" ht="13.8" thickBot="1" x14ac:dyDescent="0.3">
      <c r="A40" s="87">
        <v>24</v>
      </c>
      <c r="B40" s="143" t="s">
        <v>32</v>
      </c>
      <c r="C40" s="181">
        <v>0.99277899999999997</v>
      </c>
      <c r="D40" s="196">
        <v>0.99229000000000001</v>
      </c>
      <c r="E40" s="201"/>
      <c r="F40" s="202"/>
      <c r="G40" s="202"/>
      <c r="H40" s="202"/>
      <c r="I40" s="202"/>
      <c r="J40" s="202"/>
      <c r="K40" s="202"/>
      <c r="L40" s="203"/>
      <c r="M40" s="197"/>
      <c r="N40" s="182"/>
      <c r="O40" s="182"/>
      <c r="P40" s="182"/>
      <c r="Q40" s="182"/>
      <c r="R40" s="182"/>
      <c r="S40" s="204">
        <v>0.99170400000000003</v>
      </c>
      <c r="T40" s="179"/>
      <c r="U40" s="177"/>
      <c r="V40" s="174"/>
      <c r="W40" s="177"/>
      <c r="X40" s="89"/>
      <c r="Y40" s="89"/>
    </row>
    <row r="41" spans="1:25" x14ac:dyDescent="0.25">
      <c r="T41" s="89"/>
      <c r="U41" s="89"/>
      <c r="V41" s="89"/>
      <c r="W41" s="89"/>
      <c r="X41" s="89"/>
      <c r="Y41" s="89"/>
    </row>
    <row r="42" spans="1:25" x14ac:dyDescent="0.25">
      <c r="B42" s="87" t="s">
        <v>117</v>
      </c>
      <c r="T42" s="89"/>
      <c r="U42" s="89"/>
      <c r="V42" s="89"/>
      <c r="W42" s="89"/>
      <c r="X42" s="89"/>
      <c r="Y42" s="89"/>
    </row>
  </sheetData>
  <sortState ref="A9:T32">
    <sortCondition ref="A9:A32"/>
  </sortState>
  <mergeCells count="1">
    <mergeCell ref="A7:S10"/>
  </mergeCells>
  <pageMargins left="0.7" right="0.7" top="0.75" bottom="0.75" header="0.3" footer="0.3"/>
  <pageSetup paperSize="5"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C51"/>
    <pageSetUpPr fitToPage="1"/>
  </sheetPr>
  <dimension ref="A2:S39"/>
  <sheetViews>
    <sheetView zoomScaleNormal="100" zoomScaleSheetLayoutView="100" workbookViewId="0"/>
  </sheetViews>
  <sheetFormatPr defaultColWidth="9.109375" defaultRowHeight="13.2" x14ac:dyDescent="0.25"/>
  <cols>
    <col min="1" max="1" width="4.44140625" style="87" customWidth="1"/>
    <col min="2" max="2" width="37.109375" style="87" customWidth="1"/>
    <col min="3" max="4" width="9.109375" style="87" customWidth="1"/>
    <col min="5" max="5" width="9.5546875" style="87" customWidth="1"/>
    <col min="6" max="18" width="9.109375" style="87" customWidth="1"/>
    <col min="19" max="19" width="9.88671875" style="87" customWidth="1"/>
    <col min="20" max="16384" width="9.109375" style="87"/>
  </cols>
  <sheetData>
    <row r="2" spans="1:19" s="123" customFormat="1" x14ac:dyDescent="0.25">
      <c r="A2" s="123" t="s">
        <v>77</v>
      </c>
    </row>
    <row r="3" spans="1:19" s="123" customFormat="1" x14ac:dyDescent="0.25">
      <c r="A3" s="123" t="s">
        <v>49</v>
      </c>
    </row>
    <row r="4" spans="1:19" s="123" customFormat="1" x14ac:dyDescent="0.25"/>
    <row r="5" spans="1:19" s="123" customFormat="1" x14ac:dyDescent="0.25"/>
    <row r="6" spans="1:19" s="123" customFormat="1" x14ac:dyDescent="0.25"/>
    <row r="7" spans="1:19" s="123" customFormat="1" x14ac:dyDescent="0.25"/>
    <row r="8" spans="1:19" s="123" customFormat="1" ht="17.399999999999999" customHeight="1" x14ac:dyDescent="0.25">
      <c r="A8" s="230" t="s">
        <v>160</v>
      </c>
      <c r="B8" s="231"/>
      <c r="C8" s="231"/>
      <c r="D8" s="231"/>
      <c r="E8" s="231"/>
      <c r="F8" s="231"/>
      <c r="G8" s="231"/>
      <c r="H8" s="231"/>
      <c r="I8" s="231"/>
      <c r="J8" s="231"/>
      <c r="K8" s="231"/>
      <c r="L8" s="231"/>
      <c r="M8" s="231"/>
      <c r="N8" s="231"/>
      <c r="O8" s="231"/>
      <c r="P8" s="231"/>
      <c r="Q8" s="231"/>
      <c r="R8" s="231"/>
      <c r="S8" s="232"/>
    </row>
    <row r="9" spans="1:19" s="123" customFormat="1" ht="17.399999999999999" customHeight="1" x14ac:dyDescent="0.25">
      <c r="A9" s="236"/>
      <c r="B9" s="237"/>
      <c r="C9" s="237"/>
      <c r="D9" s="237"/>
      <c r="E9" s="237"/>
      <c r="F9" s="237"/>
      <c r="G9" s="237"/>
      <c r="H9" s="237"/>
      <c r="I9" s="237"/>
      <c r="J9" s="237"/>
      <c r="K9" s="237"/>
      <c r="L9" s="237"/>
      <c r="M9" s="237"/>
      <c r="N9" s="237"/>
      <c r="O9" s="237"/>
      <c r="P9" s="237"/>
      <c r="Q9" s="237"/>
      <c r="R9" s="237"/>
      <c r="S9" s="238"/>
    </row>
    <row r="10" spans="1:19" s="123" customFormat="1" ht="13.2" customHeight="1" x14ac:dyDescent="0.25">
      <c r="A10" s="167"/>
      <c r="B10" s="21"/>
      <c r="C10" s="21"/>
      <c r="D10" s="21"/>
      <c r="E10" s="21"/>
      <c r="F10" s="21"/>
      <c r="G10" s="21"/>
      <c r="H10" s="21"/>
      <c r="I10" s="21"/>
      <c r="J10" s="21"/>
      <c r="K10" s="21"/>
      <c r="L10" s="21"/>
      <c r="M10" s="21"/>
      <c r="N10" s="21"/>
      <c r="O10" s="21"/>
      <c r="P10" s="21"/>
      <c r="Q10" s="21"/>
      <c r="R10" s="21"/>
      <c r="S10" s="21"/>
    </row>
    <row r="11" spans="1:19" x14ac:dyDescent="0.25">
      <c r="C11" s="129" t="s">
        <v>2</v>
      </c>
      <c r="D11" s="87" t="s">
        <v>2</v>
      </c>
      <c r="E11" s="87" t="s">
        <v>2</v>
      </c>
      <c r="F11" s="87" t="s">
        <v>2</v>
      </c>
      <c r="G11" s="87" t="s">
        <v>2</v>
      </c>
      <c r="H11" s="87" t="s">
        <v>2</v>
      </c>
      <c r="I11" s="87" t="s">
        <v>2</v>
      </c>
      <c r="J11" s="87" t="s">
        <v>2</v>
      </c>
      <c r="K11" s="87" t="s">
        <v>2</v>
      </c>
      <c r="L11" s="87" t="s">
        <v>2</v>
      </c>
      <c r="M11" s="87" t="s">
        <v>2</v>
      </c>
      <c r="N11" s="87" t="s">
        <v>2</v>
      </c>
      <c r="O11" s="87" t="s">
        <v>2</v>
      </c>
      <c r="P11" s="87" t="s">
        <v>2</v>
      </c>
      <c r="Q11" s="87" t="s">
        <v>2</v>
      </c>
      <c r="R11" s="87" t="s">
        <v>2</v>
      </c>
    </row>
    <row r="12" spans="1:19" s="126" customFormat="1" x14ac:dyDescent="0.25">
      <c r="B12" s="127" t="s">
        <v>1</v>
      </c>
      <c r="C12" s="129" t="s">
        <v>139</v>
      </c>
      <c r="D12" s="129" t="s">
        <v>131</v>
      </c>
      <c r="E12" s="205" t="s">
        <v>128</v>
      </c>
      <c r="F12" s="206" t="s">
        <v>126</v>
      </c>
      <c r="G12" s="207" t="s">
        <v>125</v>
      </c>
      <c r="H12" s="208" t="s">
        <v>121</v>
      </c>
      <c r="I12" s="209" t="s">
        <v>120</v>
      </c>
      <c r="J12" s="126" t="s">
        <v>108</v>
      </c>
      <c r="K12" s="126" t="s">
        <v>109</v>
      </c>
      <c r="L12" s="126" t="s">
        <v>110</v>
      </c>
      <c r="M12" s="126" t="s">
        <v>111</v>
      </c>
      <c r="N12" s="126" t="s">
        <v>112</v>
      </c>
      <c r="O12" s="126" t="s">
        <v>113</v>
      </c>
      <c r="P12" s="126" t="s">
        <v>114</v>
      </c>
      <c r="Q12" s="126" t="s">
        <v>115</v>
      </c>
      <c r="R12" s="126" t="s">
        <v>116</v>
      </c>
      <c r="S12" s="126" t="s">
        <v>51</v>
      </c>
    </row>
    <row r="13" spans="1:19" s="126" customFormat="1" ht="13.8" thickBot="1" x14ac:dyDescent="0.3">
      <c r="A13" s="90"/>
      <c r="B13" s="131">
        <v>1</v>
      </c>
      <c r="C13" s="131">
        <v>2</v>
      </c>
      <c r="D13" s="131">
        <v>3</v>
      </c>
      <c r="E13" s="131">
        <v>4</v>
      </c>
      <c r="F13" s="131">
        <v>5</v>
      </c>
      <c r="G13" s="131">
        <v>6</v>
      </c>
      <c r="H13" s="131">
        <v>7</v>
      </c>
      <c r="I13" s="131">
        <v>8</v>
      </c>
      <c r="J13" s="131">
        <v>9</v>
      </c>
      <c r="K13" s="131">
        <v>10</v>
      </c>
      <c r="L13" s="131">
        <v>11</v>
      </c>
      <c r="M13" s="131">
        <v>12</v>
      </c>
      <c r="N13" s="131">
        <v>13</v>
      </c>
      <c r="O13" s="131">
        <v>14</v>
      </c>
      <c r="P13" s="131">
        <v>15</v>
      </c>
      <c r="Q13" s="131">
        <v>16</v>
      </c>
      <c r="R13" s="131">
        <v>17</v>
      </c>
      <c r="S13" s="131"/>
    </row>
    <row r="14" spans="1:19" s="126" customFormat="1" x14ac:dyDescent="0.25">
      <c r="B14" s="132" t="s">
        <v>50</v>
      </c>
      <c r="C14" s="133">
        <v>2017</v>
      </c>
      <c r="D14" s="133">
        <f>C14-1</f>
        <v>2016</v>
      </c>
      <c r="E14" s="133">
        <f>D14-1</f>
        <v>2015</v>
      </c>
      <c r="F14" s="133">
        <f t="shared" ref="F14:R14" si="0">E14-1</f>
        <v>2014</v>
      </c>
      <c r="G14" s="133">
        <f t="shared" si="0"/>
        <v>2013</v>
      </c>
      <c r="H14" s="133">
        <f t="shared" si="0"/>
        <v>2012</v>
      </c>
      <c r="I14" s="133">
        <f t="shared" si="0"/>
        <v>2011</v>
      </c>
      <c r="J14" s="133">
        <f t="shared" si="0"/>
        <v>2010</v>
      </c>
      <c r="K14" s="133">
        <f t="shared" si="0"/>
        <v>2009</v>
      </c>
      <c r="L14" s="133">
        <f t="shared" si="0"/>
        <v>2008</v>
      </c>
      <c r="M14" s="133">
        <f t="shared" si="0"/>
        <v>2007</v>
      </c>
      <c r="N14" s="133">
        <f t="shared" si="0"/>
        <v>2006</v>
      </c>
      <c r="O14" s="133">
        <f t="shared" si="0"/>
        <v>2005</v>
      </c>
      <c r="P14" s="133">
        <f t="shared" si="0"/>
        <v>2004</v>
      </c>
      <c r="Q14" s="133">
        <f t="shared" si="0"/>
        <v>2003</v>
      </c>
      <c r="R14" s="133">
        <f t="shared" si="0"/>
        <v>2002</v>
      </c>
      <c r="S14" s="134" t="s">
        <v>52</v>
      </c>
    </row>
    <row r="15" spans="1:19" s="126" customFormat="1" x14ac:dyDescent="0.25">
      <c r="B15" s="135" t="s">
        <v>12</v>
      </c>
      <c r="C15" s="107" t="s">
        <v>33</v>
      </c>
      <c r="D15" s="107" t="s">
        <v>34</v>
      </c>
      <c r="E15" s="107" t="s">
        <v>35</v>
      </c>
      <c r="F15" s="107" t="s">
        <v>36</v>
      </c>
      <c r="G15" s="107" t="s">
        <v>37</v>
      </c>
      <c r="H15" s="107" t="s">
        <v>38</v>
      </c>
      <c r="I15" s="107" t="s">
        <v>39</v>
      </c>
      <c r="J15" s="107" t="s">
        <v>40</v>
      </c>
      <c r="K15" s="107" t="s">
        <v>41</v>
      </c>
      <c r="L15" s="107" t="s">
        <v>42</v>
      </c>
      <c r="M15" s="107" t="s">
        <v>43</v>
      </c>
      <c r="N15" s="107" t="s">
        <v>44</v>
      </c>
      <c r="O15" s="107" t="s">
        <v>45</v>
      </c>
      <c r="P15" s="107" t="s">
        <v>46</v>
      </c>
      <c r="Q15" s="107" t="s">
        <v>47</v>
      </c>
      <c r="R15" s="107" t="s">
        <v>48</v>
      </c>
      <c r="S15" s="210"/>
    </row>
    <row r="16" spans="1:19" x14ac:dyDescent="0.25">
      <c r="A16" s="87">
        <v>1</v>
      </c>
      <c r="B16" s="137" t="s">
        <v>13</v>
      </c>
      <c r="C16" s="171">
        <v>0.97628099999999995</v>
      </c>
      <c r="D16" s="171">
        <v>0.97327399999999997</v>
      </c>
      <c r="E16" s="173">
        <v>0.97448199999999996</v>
      </c>
      <c r="F16" s="211">
        <v>0.96034600000000003</v>
      </c>
      <c r="G16" s="171">
        <v>0.96484999999999999</v>
      </c>
      <c r="H16" s="171">
        <v>0.958534</v>
      </c>
      <c r="I16" s="171">
        <v>0.92261800000000005</v>
      </c>
      <c r="J16" s="171">
        <v>0.93827000000000005</v>
      </c>
      <c r="K16" s="173">
        <v>0.94848500000000002</v>
      </c>
      <c r="L16" s="171">
        <v>0.96614199999999995</v>
      </c>
      <c r="M16" s="173">
        <v>0.98072199999999998</v>
      </c>
      <c r="N16" s="212">
        <v>0.98067499999999996</v>
      </c>
      <c r="O16" s="212">
        <v>0.97851299999999997</v>
      </c>
      <c r="P16" s="212">
        <v>0.976738</v>
      </c>
      <c r="Q16" s="212">
        <v>0.97464799999999996</v>
      </c>
      <c r="R16" s="212">
        <v>0.97261699999999995</v>
      </c>
      <c r="S16" s="139">
        <v>0.98071900000000001</v>
      </c>
    </row>
    <row r="17" spans="1:19" x14ac:dyDescent="0.25">
      <c r="A17" s="87">
        <v>2</v>
      </c>
      <c r="B17" s="137" t="s">
        <v>14</v>
      </c>
      <c r="C17" s="171">
        <v>0.98175500000000004</v>
      </c>
      <c r="D17" s="171">
        <v>0.97787999999999997</v>
      </c>
      <c r="E17" s="173">
        <v>0.97605699999999995</v>
      </c>
      <c r="F17" s="173">
        <v>0.97057800000000005</v>
      </c>
      <c r="G17" s="171">
        <v>0.96463399999999999</v>
      </c>
      <c r="H17" s="171">
        <v>0.95481199999999999</v>
      </c>
      <c r="I17" s="171">
        <v>0.93958799999999998</v>
      </c>
      <c r="J17" s="171">
        <v>0.94860100000000003</v>
      </c>
      <c r="K17" s="171">
        <v>0.94614900000000002</v>
      </c>
      <c r="L17" s="173">
        <v>0.96408799999999995</v>
      </c>
      <c r="M17" s="173">
        <v>0.98072199999999998</v>
      </c>
      <c r="N17" s="212">
        <v>0.98067499999999996</v>
      </c>
      <c r="O17" s="173">
        <v>0.97851299999999997</v>
      </c>
      <c r="P17" s="212">
        <v>0.976738</v>
      </c>
      <c r="Q17" s="212">
        <v>0.97464799999999996</v>
      </c>
      <c r="R17" s="212">
        <v>0.97261699999999995</v>
      </c>
      <c r="S17" s="139">
        <v>0.98070800000000002</v>
      </c>
    </row>
    <row r="18" spans="1:19" x14ac:dyDescent="0.25">
      <c r="A18" s="87">
        <v>3</v>
      </c>
      <c r="B18" s="137" t="s">
        <v>15</v>
      </c>
      <c r="C18" s="171">
        <v>0.97751500000000002</v>
      </c>
      <c r="D18" s="173">
        <v>0.96830799999999995</v>
      </c>
      <c r="E18" s="171">
        <v>0.96862599999999999</v>
      </c>
      <c r="F18" s="171">
        <v>0.96243999999999996</v>
      </c>
      <c r="G18" s="171">
        <v>0.95906400000000003</v>
      </c>
      <c r="H18" s="171">
        <v>0.94328000000000001</v>
      </c>
      <c r="I18" s="171">
        <v>0.93065500000000001</v>
      </c>
      <c r="J18" s="173">
        <v>0.93279100000000004</v>
      </c>
      <c r="K18" s="173">
        <v>0.96237799999999996</v>
      </c>
      <c r="L18" s="171">
        <v>0.980298</v>
      </c>
      <c r="M18" s="173">
        <v>0.98072199999999998</v>
      </c>
      <c r="N18" s="212">
        <v>0.98067499999999996</v>
      </c>
      <c r="O18" s="212">
        <v>0.97851299999999997</v>
      </c>
      <c r="P18" s="213">
        <v>0.96987999999999996</v>
      </c>
      <c r="Q18" s="212">
        <v>0.97464799999999996</v>
      </c>
      <c r="R18" s="212">
        <v>0.97261699999999995</v>
      </c>
      <c r="S18" s="139">
        <v>0.98072199999999998</v>
      </c>
    </row>
    <row r="19" spans="1:19" x14ac:dyDescent="0.25">
      <c r="A19" s="87">
        <v>4</v>
      </c>
      <c r="B19" s="137" t="s">
        <v>16</v>
      </c>
      <c r="C19" s="171">
        <v>0.93572599999999995</v>
      </c>
      <c r="D19" s="173">
        <v>0.96085399999999999</v>
      </c>
      <c r="E19" s="171">
        <v>0.96307299999999996</v>
      </c>
      <c r="F19" s="171">
        <v>0.95111400000000001</v>
      </c>
      <c r="G19" s="173">
        <v>0.93698899999999996</v>
      </c>
      <c r="H19" s="171">
        <v>0.91045399999999999</v>
      </c>
      <c r="I19" s="171">
        <v>0.90320100000000003</v>
      </c>
      <c r="J19" s="173">
        <v>0.89174200000000003</v>
      </c>
      <c r="K19" s="171">
        <v>0.90710500000000005</v>
      </c>
      <c r="L19" s="173">
        <v>0.92476599999999998</v>
      </c>
      <c r="M19" s="214">
        <v>0.944075</v>
      </c>
      <c r="N19" s="173">
        <v>0.95200200000000001</v>
      </c>
      <c r="O19" s="171">
        <v>0.96579099999999996</v>
      </c>
      <c r="P19" s="212">
        <v>0.976738</v>
      </c>
      <c r="Q19" s="212">
        <v>0.97464799999999996</v>
      </c>
      <c r="R19" s="212">
        <v>0.97261699999999995</v>
      </c>
      <c r="S19" s="139">
        <v>0.953569</v>
      </c>
    </row>
    <row r="20" spans="1:19" x14ac:dyDescent="0.25">
      <c r="A20" s="87">
        <v>5</v>
      </c>
      <c r="B20" s="137" t="s">
        <v>17</v>
      </c>
      <c r="C20" s="171">
        <v>0.97628099999999995</v>
      </c>
      <c r="D20" s="171">
        <v>0.97327399999999997</v>
      </c>
      <c r="E20" s="173">
        <v>0.97448199999999996</v>
      </c>
      <c r="F20" s="211">
        <v>0.96034600000000003</v>
      </c>
      <c r="G20" s="171">
        <v>0.96484999999999999</v>
      </c>
      <c r="H20" s="171">
        <v>0.958534</v>
      </c>
      <c r="I20" s="171">
        <v>0.92261800000000005</v>
      </c>
      <c r="J20" s="171">
        <v>0.93827000000000005</v>
      </c>
      <c r="K20" s="173">
        <v>0.94848500000000002</v>
      </c>
      <c r="L20" s="171">
        <v>0.96614199999999995</v>
      </c>
      <c r="M20" s="173">
        <v>0.98072199999999998</v>
      </c>
      <c r="N20" s="212">
        <v>0.98067499999999996</v>
      </c>
      <c r="O20" s="212">
        <v>0.97851299999999997</v>
      </c>
      <c r="P20" s="212">
        <v>0.976738</v>
      </c>
      <c r="Q20" s="212">
        <v>0.97464799999999996</v>
      </c>
      <c r="R20" s="212">
        <v>0.97261699999999995</v>
      </c>
      <c r="S20" s="139">
        <v>0.98071900000000001</v>
      </c>
    </row>
    <row r="21" spans="1:19" x14ac:dyDescent="0.25">
      <c r="A21" s="87">
        <v>6</v>
      </c>
      <c r="B21" s="137" t="s">
        <v>18</v>
      </c>
      <c r="C21" s="171">
        <v>0.95762800000000003</v>
      </c>
      <c r="D21" s="171">
        <v>0.98094599999999998</v>
      </c>
      <c r="E21" s="171">
        <v>0.97619299999999998</v>
      </c>
      <c r="F21" s="171">
        <v>0.98284000000000005</v>
      </c>
      <c r="G21" s="173">
        <v>0.97154499999999999</v>
      </c>
      <c r="H21" s="171">
        <v>0.97668100000000002</v>
      </c>
      <c r="I21" s="171">
        <v>0.93991800000000003</v>
      </c>
      <c r="J21" s="171">
        <v>0.961175</v>
      </c>
      <c r="K21" s="173">
        <v>0.97098899999999999</v>
      </c>
      <c r="L21" s="173">
        <v>0.980298</v>
      </c>
      <c r="M21" s="173">
        <v>0.98072199999999998</v>
      </c>
      <c r="N21" s="212">
        <v>0.98067499999999996</v>
      </c>
      <c r="O21" s="212">
        <v>0.97851299999999997</v>
      </c>
      <c r="P21" s="212">
        <v>0.976738</v>
      </c>
      <c r="Q21" s="212">
        <v>0.97464799999999996</v>
      </c>
      <c r="R21" s="212">
        <v>0.97261699999999995</v>
      </c>
      <c r="S21" s="139">
        <v>0.98072199999999998</v>
      </c>
    </row>
    <row r="22" spans="1:19" x14ac:dyDescent="0.25">
      <c r="A22" s="87">
        <v>7</v>
      </c>
      <c r="B22" s="137" t="s">
        <v>19</v>
      </c>
      <c r="C22" s="171">
        <v>0.964032</v>
      </c>
      <c r="D22" s="171">
        <v>0.97038500000000005</v>
      </c>
      <c r="E22" s="171">
        <v>0.953511</v>
      </c>
      <c r="F22" s="171">
        <v>0.96881799999999996</v>
      </c>
      <c r="G22" s="173">
        <v>0.96441699999999997</v>
      </c>
      <c r="H22" s="171">
        <v>0.95783200000000002</v>
      </c>
      <c r="I22" s="171">
        <v>0.86469099999999999</v>
      </c>
      <c r="J22" s="173">
        <v>0.90850299999999995</v>
      </c>
      <c r="K22" s="171">
        <v>0.964445</v>
      </c>
      <c r="L22" s="173">
        <v>0.980298</v>
      </c>
      <c r="M22" s="173">
        <v>0.98072199999999998</v>
      </c>
      <c r="N22" s="212">
        <v>0.98067499999999996</v>
      </c>
      <c r="O22" s="212">
        <v>0.97851299999999997</v>
      </c>
      <c r="P22" s="212">
        <v>0.976738</v>
      </c>
      <c r="Q22" s="212">
        <v>0.97464799999999996</v>
      </c>
      <c r="R22" s="212">
        <v>0.97261699999999995</v>
      </c>
      <c r="S22" s="139">
        <v>0.98072199999999998</v>
      </c>
    </row>
    <row r="23" spans="1:19" x14ac:dyDescent="0.25">
      <c r="A23" s="87">
        <v>8</v>
      </c>
      <c r="B23" s="137" t="s">
        <v>20</v>
      </c>
      <c r="C23" s="171">
        <v>0.97628099999999995</v>
      </c>
      <c r="D23" s="171">
        <v>0.97327399999999997</v>
      </c>
      <c r="E23" s="173">
        <v>0.97448199999999996</v>
      </c>
      <c r="F23" s="211">
        <v>0.96034600000000003</v>
      </c>
      <c r="G23" s="171">
        <v>0.96484999999999999</v>
      </c>
      <c r="H23" s="171">
        <v>0.958534</v>
      </c>
      <c r="I23" s="171">
        <v>0.92261800000000005</v>
      </c>
      <c r="J23" s="171">
        <v>0.93827000000000005</v>
      </c>
      <c r="K23" s="173">
        <v>0.94848500000000002</v>
      </c>
      <c r="L23" s="171">
        <v>0.96614199999999995</v>
      </c>
      <c r="M23" s="173">
        <v>0.98072199999999998</v>
      </c>
      <c r="N23" s="212">
        <v>0.98067499999999996</v>
      </c>
      <c r="O23" s="212">
        <v>0.97851299999999997</v>
      </c>
      <c r="P23" s="212">
        <v>0.976738</v>
      </c>
      <c r="Q23" s="212">
        <v>0.97464799999999996</v>
      </c>
      <c r="R23" s="212">
        <v>0.97261699999999995</v>
      </c>
      <c r="S23" s="139">
        <v>0.98071900000000001</v>
      </c>
    </row>
    <row r="24" spans="1:19" x14ac:dyDescent="0.25">
      <c r="A24" s="87">
        <v>9</v>
      </c>
      <c r="B24" s="140" t="s">
        <v>21</v>
      </c>
      <c r="C24" s="171">
        <v>0.94597900000000001</v>
      </c>
      <c r="D24" s="171">
        <v>0.952376</v>
      </c>
      <c r="E24" s="171">
        <v>0.95630700000000002</v>
      </c>
      <c r="F24" s="171">
        <v>0.95790799999999998</v>
      </c>
      <c r="G24" s="173">
        <v>0.955708</v>
      </c>
      <c r="H24" s="171">
        <v>0.95266700000000004</v>
      </c>
      <c r="I24" s="171">
        <v>0.91610000000000003</v>
      </c>
      <c r="J24" s="171">
        <v>0.93408000000000002</v>
      </c>
      <c r="K24" s="173">
        <v>0.957619</v>
      </c>
      <c r="L24" s="171">
        <v>0.97572199999999998</v>
      </c>
      <c r="M24" s="173">
        <v>0.98072199999999998</v>
      </c>
      <c r="N24" s="212">
        <v>0.98067499999999996</v>
      </c>
      <c r="O24" s="173">
        <v>0.97851299999999997</v>
      </c>
      <c r="P24" s="212">
        <v>0.976738</v>
      </c>
      <c r="Q24" s="212">
        <v>0.97464799999999996</v>
      </c>
      <c r="R24" s="212">
        <v>0.97261699999999995</v>
      </c>
      <c r="S24" s="139">
        <v>0.98072199999999998</v>
      </c>
    </row>
    <row r="25" spans="1:19" x14ac:dyDescent="0.25">
      <c r="A25" s="87">
        <v>10</v>
      </c>
      <c r="B25" s="140" t="s">
        <v>22</v>
      </c>
      <c r="C25" s="171">
        <v>0.95793700000000004</v>
      </c>
      <c r="D25" s="171">
        <v>0.96632499999999999</v>
      </c>
      <c r="E25" s="185">
        <v>0.96412699999999996</v>
      </c>
      <c r="F25" s="185">
        <v>0.96945099999999995</v>
      </c>
      <c r="G25" s="185">
        <v>0.96374300000000002</v>
      </c>
      <c r="H25" s="185">
        <v>0.95378499999999999</v>
      </c>
      <c r="I25" s="185">
        <v>0.94116699999999998</v>
      </c>
      <c r="J25" s="185">
        <v>0.922516</v>
      </c>
      <c r="K25" s="185">
        <v>0.97361299999999995</v>
      </c>
      <c r="L25" s="185">
        <v>0.980298</v>
      </c>
      <c r="M25" s="217">
        <v>0.98072199999999998</v>
      </c>
      <c r="N25" s="185">
        <v>0.96445499999999995</v>
      </c>
      <c r="O25" s="217">
        <v>0.97851299999999997</v>
      </c>
      <c r="P25" s="218">
        <v>0.976738</v>
      </c>
      <c r="Q25" s="218">
        <v>0.97464799999999996</v>
      </c>
      <c r="R25" s="218">
        <v>0.97261699999999995</v>
      </c>
      <c r="S25" s="139">
        <v>0.96869700000000003</v>
      </c>
    </row>
    <row r="26" spans="1:19" x14ac:dyDescent="0.25">
      <c r="A26" s="87">
        <v>11</v>
      </c>
      <c r="B26" s="141" t="s">
        <v>123</v>
      </c>
      <c r="C26" s="171">
        <v>0.99252700000000005</v>
      </c>
      <c r="D26" s="183">
        <v>0.98466900000000002</v>
      </c>
      <c r="E26" s="186"/>
      <c r="F26" s="187"/>
      <c r="G26" s="187"/>
      <c r="H26" s="187"/>
      <c r="I26" s="187"/>
      <c r="J26" s="188"/>
      <c r="K26" s="188"/>
      <c r="L26" s="187"/>
      <c r="M26" s="188"/>
      <c r="N26" s="188"/>
      <c r="O26" s="188"/>
      <c r="P26" s="188"/>
      <c r="Q26" s="223"/>
      <c r="R26" s="224"/>
      <c r="S26" s="146">
        <v>0.99170400000000003</v>
      </c>
    </row>
    <row r="27" spans="1:19" x14ac:dyDescent="0.25">
      <c r="A27" s="87">
        <v>12</v>
      </c>
      <c r="B27" s="215" t="s">
        <v>23</v>
      </c>
      <c r="C27" s="171">
        <v>0.97702900000000004</v>
      </c>
      <c r="D27" s="183">
        <v>0.98466900000000002</v>
      </c>
      <c r="E27" s="225"/>
      <c r="F27" s="191"/>
      <c r="G27" s="191"/>
      <c r="H27" s="191"/>
      <c r="I27" s="191"/>
      <c r="J27" s="191"/>
      <c r="K27" s="191"/>
      <c r="L27" s="191"/>
      <c r="M27" s="191"/>
      <c r="N27" s="191"/>
      <c r="O27" s="191"/>
      <c r="P27" s="191"/>
      <c r="Q27" s="191"/>
      <c r="R27" s="192"/>
      <c r="S27" s="146">
        <v>0.99170400000000003</v>
      </c>
    </row>
    <row r="28" spans="1:19" x14ac:dyDescent="0.25">
      <c r="A28" s="87">
        <v>13</v>
      </c>
      <c r="B28" s="140" t="s">
        <v>24</v>
      </c>
      <c r="C28" s="171">
        <v>0.99107500000000004</v>
      </c>
      <c r="D28" s="183">
        <v>0.98466900000000002</v>
      </c>
      <c r="E28" s="225"/>
      <c r="F28" s="191"/>
      <c r="G28" s="191"/>
      <c r="H28" s="191"/>
      <c r="I28" s="191"/>
      <c r="J28" s="191"/>
      <c r="K28" s="191"/>
      <c r="L28" s="191"/>
      <c r="M28" s="191"/>
      <c r="N28" s="191"/>
      <c r="O28" s="191"/>
      <c r="P28" s="191"/>
      <c r="Q28" s="191"/>
      <c r="R28" s="192"/>
      <c r="S28" s="146">
        <v>0.99170400000000003</v>
      </c>
    </row>
    <row r="29" spans="1:19" x14ac:dyDescent="0.25">
      <c r="A29" s="87">
        <v>14</v>
      </c>
      <c r="B29" s="140" t="s">
        <v>25</v>
      </c>
      <c r="C29" s="171">
        <v>0.97856299999999996</v>
      </c>
      <c r="D29" s="183">
        <v>0.98466900000000002</v>
      </c>
      <c r="E29" s="225"/>
      <c r="F29" s="191"/>
      <c r="G29" s="191"/>
      <c r="H29" s="191"/>
      <c r="I29" s="191"/>
      <c r="J29" s="191"/>
      <c r="K29" s="191"/>
      <c r="L29" s="191"/>
      <c r="M29" s="191"/>
      <c r="N29" s="191"/>
      <c r="O29" s="191"/>
      <c r="P29" s="191"/>
      <c r="Q29" s="191"/>
      <c r="R29" s="192"/>
      <c r="S29" s="146">
        <v>0.99170400000000003</v>
      </c>
    </row>
    <row r="30" spans="1:19" x14ac:dyDescent="0.25">
      <c r="A30" s="87">
        <v>15</v>
      </c>
      <c r="B30" s="140" t="s">
        <v>26</v>
      </c>
      <c r="C30" s="171">
        <v>0.97925600000000002</v>
      </c>
      <c r="D30" s="183">
        <v>0.98466900000000002</v>
      </c>
      <c r="E30" s="226"/>
      <c r="F30" s="194"/>
      <c r="G30" s="194"/>
      <c r="H30" s="194"/>
      <c r="I30" s="194"/>
      <c r="J30" s="194"/>
      <c r="K30" s="194"/>
      <c r="L30" s="194"/>
      <c r="M30" s="194"/>
      <c r="N30" s="194"/>
      <c r="O30" s="194"/>
      <c r="P30" s="194"/>
      <c r="Q30" s="194"/>
      <c r="R30" s="195"/>
      <c r="S30" s="146">
        <v>0.99170400000000003</v>
      </c>
    </row>
    <row r="31" spans="1:19" x14ac:dyDescent="0.25">
      <c r="A31" s="87">
        <v>16</v>
      </c>
      <c r="B31" s="140" t="s">
        <v>27</v>
      </c>
      <c r="C31" s="171">
        <v>0.968248</v>
      </c>
      <c r="D31" s="171">
        <v>0.968171</v>
      </c>
      <c r="E31" s="219">
        <v>0.96716899999999995</v>
      </c>
      <c r="F31" s="220">
        <v>0.95518700000000001</v>
      </c>
      <c r="G31" s="220">
        <v>0.95023100000000005</v>
      </c>
      <c r="H31" s="180">
        <v>0.93009500000000001</v>
      </c>
      <c r="I31" s="180">
        <v>0.92293099999999995</v>
      </c>
      <c r="J31" s="220">
        <v>0.92847500000000005</v>
      </c>
      <c r="K31" s="220">
        <v>0.94436100000000001</v>
      </c>
      <c r="L31" s="220">
        <v>0.96260500000000004</v>
      </c>
      <c r="M31" s="220">
        <v>0.98072199999999998</v>
      </c>
      <c r="N31" s="180">
        <v>0.939577</v>
      </c>
      <c r="O31" s="180">
        <v>0.95270299999999997</v>
      </c>
      <c r="P31" s="221">
        <v>0.96987999999999996</v>
      </c>
      <c r="Q31" s="222">
        <v>0.97464799999999996</v>
      </c>
      <c r="R31" s="222">
        <v>0.97261699999999995</v>
      </c>
      <c r="S31" s="139">
        <v>0.95580600000000004</v>
      </c>
    </row>
    <row r="32" spans="1:19" x14ac:dyDescent="0.25">
      <c r="A32" s="87">
        <v>17</v>
      </c>
      <c r="B32" s="140" t="s">
        <v>28</v>
      </c>
      <c r="C32" s="171">
        <v>0.94741200000000003</v>
      </c>
      <c r="D32" s="171">
        <v>0.94854000000000005</v>
      </c>
      <c r="E32" s="171">
        <v>0.95010399999999995</v>
      </c>
      <c r="F32" s="171">
        <v>0.95558299999999996</v>
      </c>
      <c r="G32" s="171">
        <v>0.95142000000000004</v>
      </c>
      <c r="H32" s="171">
        <v>0.94501299999999999</v>
      </c>
      <c r="I32" s="171">
        <v>0.92285700000000004</v>
      </c>
      <c r="J32" s="173">
        <v>0.94352800000000003</v>
      </c>
      <c r="K32" s="173">
        <v>0.94275699999999996</v>
      </c>
      <c r="L32" s="173">
        <v>0.96133500000000005</v>
      </c>
      <c r="M32" s="173">
        <v>0.98072199999999998</v>
      </c>
      <c r="N32" s="173">
        <v>0.92878700000000003</v>
      </c>
      <c r="O32" s="171">
        <v>0.94057900000000005</v>
      </c>
      <c r="P32" s="173">
        <v>0.95694500000000005</v>
      </c>
      <c r="Q32" s="212">
        <v>0.97464799999999996</v>
      </c>
      <c r="R32" s="212">
        <v>0.97261699999999995</v>
      </c>
      <c r="S32" s="139">
        <v>0.94605600000000001</v>
      </c>
    </row>
    <row r="33" spans="1:19" x14ac:dyDescent="0.25">
      <c r="A33" s="87">
        <v>18</v>
      </c>
      <c r="B33" s="140" t="s">
        <v>29</v>
      </c>
      <c r="C33" s="171">
        <v>0.94819200000000003</v>
      </c>
      <c r="D33" s="171">
        <v>0.95199900000000004</v>
      </c>
      <c r="E33" s="171">
        <v>0.93731299999999995</v>
      </c>
      <c r="F33" s="173">
        <v>0.96847300000000003</v>
      </c>
      <c r="G33" s="171">
        <v>0.94612399999999997</v>
      </c>
      <c r="H33" s="171">
        <v>0.98182000000000003</v>
      </c>
      <c r="I33" s="171">
        <v>0.64839400000000003</v>
      </c>
      <c r="J33" s="173">
        <v>0.91029300000000002</v>
      </c>
      <c r="K33" s="171">
        <v>0.91636700000000004</v>
      </c>
      <c r="L33" s="171">
        <v>0.92767999999999995</v>
      </c>
      <c r="M33" s="173">
        <v>0.946739</v>
      </c>
      <c r="N33" s="212">
        <v>0.98067499999999996</v>
      </c>
      <c r="O33" s="173">
        <v>0.97851299999999997</v>
      </c>
      <c r="P33" s="212">
        <v>0.976738</v>
      </c>
      <c r="Q33" s="212">
        <v>0.97464799999999996</v>
      </c>
      <c r="R33" s="212">
        <v>0.97261699999999995</v>
      </c>
      <c r="S33" s="139">
        <v>0.946739</v>
      </c>
    </row>
    <row r="34" spans="1:19" x14ac:dyDescent="0.25">
      <c r="A34" s="87">
        <v>19</v>
      </c>
      <c r="B34" s="140" t="s">
        <v>53</v>
      </c>
      <c r="C34" s="171">
        <v>0.95081300000000002</v>
      </c>
      <c r="D34" s="216">
        <v>0.97345099999999996</v>
      </c>
      <c r="E34" s="171">
        <v>0.95850100000000005</v>
      </c>
      <c r="F34" s="171">
        <v>0.94768200000000002</v>
      </c>
      <c r="G34" s="171">
        <v>0.95487599999999995</v>
      </c>
      <c r="H34" s="171">
        <v>0.92968700000000004</v>
      </c>
      <c r="I34" s="171">
        <v>0.57795099999999999</v>
      </c>
      <c r="J34" s="173">
        <v>0.93232400000000004</v>
      </c>
      <c r="K34" s="171">
        <v>0.73318099999999997</v>
      </c>
      <c r="L34" s="173">
        <v>0.88104300000000002</v>
      </c>
      <c r="M34" s="173">
        <v>0.90060600000000002</v>
      </c>
      <c r="N34" s="212">
        <v>0.98067499999999996</v>
      </c>
      <c r="O34" s="173">
        <v>0.97851299999999997</v>
      </c>
      <c r="P34" s="212">
        <v>0.976738</v>
      </c>
      <c r="Q34" s="212">
        <v>0.97464799999999996</v>
      </c>
      <c r="R34" s="212">
        <v>0.97261699999999995</v>
      </c>
      <c r="S34" s="139">
        <v>0.90060600000000002</v>
      </c>
    </row>
    <row r="35" spans="1:19" x14ac:dyDescent="0.25">
      <c r="A35" s="87">
        <v>20</v>
      </c>
      <c r="B35" s="140" t="s">
        <v>54</v>
      </c>
      <c r="C35" s="171">
        <v>0.92871800000000004</v>
      </c>
      <c r="D35" s="171">
        <v>0.94224200000000002</v>
      </c>
      <c r="E35" s="171">
        <v>0.90474299999999996</v>
      </c>
      <c r="F35" s="171">
        <v>0.90773400000000004</v>
      </c>
      <c r="G35" s="173">
        <v>0.93591199999999997</v>
      </c>
      <c r="H35" s="171">
        <v>0.94687699999999997</v>
      </c>
      <c r="I35" s="171">
        <v>0.92641899999999999</v>
      </c>
      <c r="J35" s="89">
        <v>0.93617700000000004</v>
      </c>
      <c r="K35" s="171">
        <v>0.95163200000000003</v>
      </c>
      <c r="L35" s="171">
        <v>0.96914</v>
      </c>
      <c r="M35" s="173">
        <v>0.98072199999999998</v>
      </c>
      <c r="N35" s="171">
        <v>0.90508999999999995</v>
      </c>
      <c r="O35" s="173">
        <v>0.91902300000000003</v>
      </c>
      <c r="P35" s="173">
        <v>0.94174500000000005</v>
      </c>
      <c r="Q35" s="212">
        <v>0.97464799999999996</v>
      </c>
      <c r="R35" s="212">
        <v>0.97261699999999995</v>
      </c>
      <c r="S35" s="139">
        <v>0.93160699999999996</v>
      </c>
    </row>
    <row r="36" spans="1:19" x14ac:dyDescent="0.25">
      <c r="A36" s="87">
        <v>21</v>
      </c>
      <c r="B36" s="140" t="s">
        <v>55</v>
      </c>
      <c r="C36" s="171">
        <v>0.92686299999999999</v>
      </c>
      <c r="D36" s="171">
        <v>0.94376300000000002</v>
      </c>
      <c r="E36" s="185">
        <v>0.96186300000000002</v>
      </c>
      <c r="F36" s="185">
        <v>0.96035300000000001</v>
      </c>
      <c r="G36" s="185">
        <v>0.96324200000000004</v>
      </c>
      <c r="H36" s="185">
        <v>0.93204600000000004</v>
      </c>
      <c r="I36" s="185">
        <v>0.91740699999999997</v>
      </c>
      <c r="J36" s="185">
        <v>0.91355299999999995</v>
      </c>
      <c r="K36" s="217">
        <v>0.97515200000000002</v>
      </c>
      <c r="L36" s="185">
        <v>0.980298</v>
      </c>
      <c r="M36" s="217">
        <v>0.98072199999999998</v>
      </c>
      <c r="N36" s="218">
        <v>0.98067499999999996</v>
      </c>
      <c r="O36" s="217">
        <v>0.97851299999999997</v>
      </c>
      <c r="P36" s="218">
        <v>0.976738</v>
      </c>
      <c r="Q36" s="218">
        <v>0.97464799999999996</v>
      </c>
      <c r="R36" s="218">
        <v>0.97261699999999995</v>
      </c>
      <c r="S36" s="139">
        <v>0.98072199999999998</v>
      </c>
    </row>
    <row r="37" spans="1:19" x14ac:dyDescent="0.25">
      <c r="A37" s="87">
        <v>22</v>
      </c>
      <c r="B37" s="140" t="s">
        <v>30</v>
      </c>
      <c r="C37" s="171">
        <v>0.97254499999999999</v>
      </c>
      <c r="D37" s="183">
        <v>0.98466900000000002</v>
      </c>
      <c r="E37" s="227"/>
      <c r="F37" s="188"/>
      <c r="G37" s="188"/>
      <c r="H37" s="188"/>
      <c r="I37" s="188"/>
      <c r="J37" s="188"/>
      <c r="K37" s="188"/>
      <c r="L37" s="188"/>
      <c r="M37" s="188"/>
      <c r="N37" s="188"/>
      <c r="O37" s="188"/>
      <c r="P37" s="188"/>
      <c r="Q37" s="188"/>
      <c r="R37" s="189"/>
      <c r="S37" s="146">
        <v>0.99170400000000003</v>
      </c>
    </row>
    <row r="38" spans="1:19" x14ac:dyDescent="0.25">
      <c r="A38" s="87">
        <v>23</v>
      </c>
      <c r="B38" s="140" t="s">
        <v>31</v>
      </c>
      <c r="C38" s="171">
        <v>0.98834</v>
      </c>
      <c r="D38" s="183">
        <v>0.98466900000000002</v>
      </c>
      <c r="E38" s="225"/>
      <c r="F38" s="191"/>
      <c r="G38" s="191"/>
      <c r="H38" s="191"/>
      <c r="I38" s="191"/>
      <c r="J38" s="191"/>
      <c r="K38" s="191"/>
      <c r="L38" s="191"/>
      <c r="M38" s="191"/>
      <c r="N38" s="191"/>
      <c r="O38" s="191"/>
      <c r="P38" s="191"/>
      <c r="Q38" s="191"/>
      <c r="R38" s="192"/>
      <c r="S38" s="146">
        <v>0.99170400000000003</v>
      </c>
    </row>
    <row r="39" spans="1:19" ht="13.8" thickBot="1" x14ac:dyDescent="0.3">
      <c r="A39" s="87">
        <v>24</v>
      </c>
      <c r="B39" s="143" t="s">
        <v>32</v>
      </c>
      <c r="C39" s="181">
        <v>0.99277899999999997</v>
      </c>
      <c r="D39" s="196">
        <v>0.99229000000000001</v>
      </c>
      <c r="E39" s="228"/>
      <c r="F39" s="202"/>
      <c r="G39" s="202"/>
      <c r="H39" s="202"/>
      <c r="I39" s="202"/>
      <c r="J39" s="202"/>
      <c r="K39" s="202"/>
      <c r="L39" s="202"/>
      <c r="M39" s="202"/>
      <c r="N39" s="202"/>
      <c r="O39" s="202"/>
      <c r="P39" s="202"/>
      <c r="Q39" s="202"/>
      <c r="R39" s="203"/>
      <c r="S39" s="229">
        <v>0.99170400000000003</v>
      </c>
    </row>
  </sheetData>
  <sortState ref="A9:T32">
    <sortCondition ref="A9:A32"/>
  </sortState>
  <mergeCells count="1">
    <mergeCell ref="A8:S9"/>
  </mergeCells>
  <pageMargins left="0.7" right="0.7" top="0.75" bottom="0.75" header="0.3" footer="0.3"/>
  <pageSetup paperSize="5"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LRD TCJA Trans. Adj</vt:lpstr>
      <vt:lpstr>S&amp;S TCJA Trans. Adj</vt:lpstr>
      <vt:lpstr>SCH P INPUTS</vt:lpstr>
      <vt:lpstr>TCJA - DISCOUNT CALC</vt:lpstr>
      <vt:lpstr>TCJA - LOSS DISCOUNT FACTORS</vt:lpstr>
      <vt:lpstr>2017 DISCOUNT CALC</vt:lpstr>
      <vt:lpstr>2017 LOSS DISCOUNT FACTORS</vt:lpstr>
      <vt:lpstr>2017 SS DISCOUNT FACTORS</vt:lpstr>
      <vt:lpstr>'2017 DISCOUNT CALC'!Print_Area</vt:lpstr>
      <vt:lpstr>'2017 LOSS DISCOUNT FACTORS'!Print_Area</vt:lpstr>
      <vt:lpstr>'2017 SS DISCOUNT FACTORS'!Print_Area</vt:lpstr>
      <vt:lpstr>'LRD TCJA Trans. Adj'!Print_Area</vt:lpstr>
      <vt:lpstr>'S&amp;S TCJA Trans. Adj'!Print_Area</vt:lpstr>
      <vt:lpstr>'SCH P INPUTS'!Print_Area</vt:lpstr>
      <vt:lpstr>'TCJA - LOSS DISCOUNT FACTORS'!Print_Area</vt:lpstr>
      <vt:lpstr>'2017 DISCOUNT CALC'!Print_Titles</vt:lpstr>
      <vt:lpstr>'SCH P INPUTS'!Print_Titles</vt:lpstr>
      <vt:lpstr>'TCJA - DISCOUNT CALC'!Print_Titles</vt:lpstr>
    </vt:vector>
  </TitlesOfParts>
  <Company>Baker Tilly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CN12667</dc:creator>
  <cp:lastModifiedBy>Johanna Shirman﻿</cp:lastModifiedBy>
  <cp:lastPrinted>2018-01-26T18:00:20Z</cp:lastPrinted>
  <dcterms:created xsi:type="dcterms:W3CDTF">2010-12-09T21:36:48Z</dcterms:created>
  <dcterms:modified xsi:type="dcterms:W3CDTF">2019-08-20T20:26:14Z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{94C9F2A8-7C9E-4E7D-85CE-619B9CA8CD4A}</vt:lpwstr>
  </property>
</Properties>
</file>